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E7C1A3F-FEB2-4CF8-AC26-0999213C3B81}" xr6:coauthVersionLast="47" xr6:coauthVersionMax="47" xr10:uidLastSave="{00000000-0000-0000-0000-000000000000}"/>
  <bookViews>
    <workbookView xWindow="-9405" yWindow="-16365" windowWidth="29040" windowHeight="15720" tabRatio="658" activeTab="9" xr2:uid="{A2ED2E73-F223-47EC-9041-EDA3E1B5327D}"/>
    <workbookView xWindow="-9405" yWindow="-16365" windowWidth="29040" windowHeight="15720" firstSheet="5" activeTab="9" xr2:uid="{BB34E400-06AF-44D6-B458-9007F92E7571}"/>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6" i="17" l="1"/>
  <c r="M26" i="17"/>
  <c r="J26" i="17"/>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75" i="6" l="1"/>
  <c r="H74" i="6"/>
  <c r="H70" i="6"/>
  <c r="H69" i="6"/>
  <c r="H67" i="6"/>
  <c r="H66" i="6"/>
  <c r="H73" i="6"/>
  <c r="H72" i="6"/>
  <c r="H71" i="6"/>
  <c r="H65" i="6"/>
  <c r="H64" i="6"/>
  <c r="H63" i="6"/>
  <c r="H61" i="6"/>
  <c r="H60" i="6"/>
  <c r="H59"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J276" i="6"/>
  <c r="J255" i="6"/>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AJ351" i="9" s="1"/>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38"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38" i="6"/>
  <c r="Z30" i="17"/>
  <c r="K115" i="18"/>
  <c r="Z27" i="17"/>
  <c r="Z29" i="17"/>
  <c r="L32" i="9"/>
  <c r="L28" i="27" s="1"/>
  <c r="K95" i="18"/>
  <c r="X22" i="17"/>
  <c r="X29" i="17"/>
  <c r="W105" i="17"/>
  <c r="K76" i="18"/>
  <c r="K38"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53" i="9" a="1"/>
  <c r="AL353" i="9" s="1"/>
  <c r="AM353" i="9" s="1"/>
  <c r="AK354" i="9" s="1"/>
  <c r="P153" i="27"/>
  <c r="N25" i="9"/>
  <c r="N21" i="27" s="1"/>
  <c r="P32" i="9"/>
  <c r="P28" i="27" s="1"/>
  <c r="M38"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O26" i="9"/>
  <c r="O22" i="27" s="1"/>
  <c r="O25" i="9"/>
  <c r="O21" i="27" s="1"/>
  <c r="L23" i="17"/>
  <c r="K117" i="18"/>
  <c r="Z23" i="17"/>
  <c r="O38"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38"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K958" i="9"/>
  <c r="K935"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38"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38" i="9"/>
  <c r="L958" i="9" l="1"/>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Q135" i="18" a="1"/>
  <c r="Q135" i="18" s="1"/>
  <c r="AA135" i="18" a="1"/>
  <c r="AA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Y135" i="18" l="1"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78"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charset val="1"/>
          </rPr>
          <t>Michael:</t>
        </r>
        <r>
          <rPr>
            <sz val="9"/>
            <color indexed="81"/>
            <rFont val="Tahoma"/>
            <charset val="1"/>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charset val="1"/>
          </rPr>
          <t>Michael:</t>
        </r>
        <r>
          <rPr>
            <sz val="9"/>
            <color indexed="81"/>
            <rFont val="Tahoma"/>
            <charset val="1"/>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charset val="1"/>
          </rPr>
          <t>Michael:</t>
        </r>
        <r>
          <rPr>
            <sz val="9"/>
            <color indexed="81"/>
            <rFont val="Tahoma"/>
            <charset val="1"/>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charset val="1"/>
          </rPr>
          <t>Michael:</t>
        </r>
        <r>
          <rPr>
            <sz val="9"/>
            <color indexed="81"/>
            <rFont val="Tahoma"/>
            <charset val="1"/>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charset val="1"/>
          </rPr>
          <t>Michael:</t>
        </r>
        <r>
          <rPr>
            <sz val="9"/>
            <color indexed="81"/>
            <rFont val="Tahoma"/>
            <charset val="1"/>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F00D1515-C6E9-472C-B429-25CAC439AACE}">
      <text>
        <r>
          <rPr>
            <b/>
            <sz val="9"/>
            <color indexed="81"/>
            <rFont val="Tahoma"/>
            <family val="2"/>
          </rPr>
          <t>Michael:</t>
        </r>
        <r>
          <rPr>
            <sz val="9"/>
            <color indexed="81"/>
            <rFont val="Tahoma"/>
            <family val="2"/>
          </rPr>
          <t xml:space="preserve">
EOS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charset val="1"/>
          </rPr>
          <t>Michael:</t>
        </r>
        <r>
          <rPr>
            <sz val="9"/>
            <color indexed="81"/>
            <rFont val="Tahoma"/>
            <charset val="1"/>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charset val="1"/>
          </rPr>
          <t>Michael:</t>
        </r>
        <r>
          <rPr>
            <sz val="9"/>
            <color indexed="81"/>
            <rFont val="Tahoma"/>
            <charset val="1"/>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<sst xmlns="http://schemas.openxmlformats.org/spreadsheetml/2006/main" count="7546" uniqueCount="1306">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</sst>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2" fillId="43" borderId="0" applyNumberFormat="0" applyBorder="0" applyAlignment="0" applyProtection="0"/>
  </cellStyleXfs>
  <cellXfs count="102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16" fillId="14" borderId="7" xfId="4" applyNumberFormat="1" applyBorder="1" applyAlignment="1">
      <alignment horizontal="center"/>
      <protection locked="0"/>
    </xf>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298.01526863818009</c:v>
                </c:pt>
                <c:pt idx="3">
                  <c:v>901.57941990543645</c:v>
                </c:pt>
                <c:pt idx="4">
                  <c:v>1500.8521132418166</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 workbookViewId="1"/>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 workbookViewId="1"/>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1051</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1052</v>
      </c>
      <c r="I6" s="244" t="s">
        <v>1267</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89" t="s">
        <v>1016</v>
      </c>
      <c r="H14" s="32"/>
      <c r="I14" s="34" t="s">
        <v>1018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1153</v>
      </c>
      <c r="Q15" s="32"/>
      <c r="R15" s="32"/>
      <c r="S15" s="32"/>
      <c r="T15" s="34" t="s">
        <v>1154</v>
      </c>
      <c r="U15" s="32"/>
      <c r="V15" s="32"/>
      <c r="W15" s="16"/>
      <c r="X15" s="8"/>
      <c r="Y15" s="8"/>
      <c r="Z15" s="8"/>
      <c r="AA15" s="8"/>
      <c r="AB15" s="8"/>
      <c r="AC15" s="8"/>
      <c r="AD15" s="8"/>
    </row>
    <row r="16" spans="1:30" customFormat="1" ht="12" customHeight="1" x14ac:dyDescent="0.35">
      <c r="A16" s="6"/>
      <c r="B16" s="7"/>
      <c r="C16" s="17"/>
      <c r="D16" s="17"/>
      <c r="E16" s="17"/>
      <c r="F16" s="26"/>
      <c r="G16" t="s">
        <v>1010</v>
      </c>
      <c r="H16" s="32" t="s">
        <v>1200</v>
      </c>
      <c r="I16" t="s">
        <v>1201</v>
      </c>
      <c r="K16" t="s">
        <v>1017</v>
      </c>
      <c r="L16" s="32" t="s">
        <v>1200</v>
      </c>
      <c r="M16" t="s">
        <v>1201</v>
      </c>
      <c r="N16" s="32"/>
      <c r="O16" t="s">
        <v>1011</v>
      </c>
      <c r="P16" s="32" t="s">
        <v>951</v>
      </c>
      <c r="Q16" s="32" t="s">
        <v>952</v>
      </c>
      <c r="R16" s="32" t="s">
        <v>910</v>
      </c>
      <c r="S16" s="32"/>
      <c r="T16" s="32" t="s">
        <v>951</v>
      </c>
      <c r="U16" s="32" t="s">
        <v>952</v>
      </c>
      <c r="V16" s="32" t="s">
        <v>910</v>
      </c>
      <c r="W16" s="16"/>
      <c r="X16" s="8"/>
      <c r="Y16" s="8"/>
      <c r="Z16" s="8"/>
      <c r="AA16" s="8"/>
      <c r="AB16" s="8"/>
      <c r="AC16" s="8"/>
      <c r="AD16" s="8"/>
    </row>
    <row r="17" spans="1:30" customFormat="1" ht="12" customHeight="1" x14ac:dyDescent="0.3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502" t="s">
        <v>941</v>
      </c>
      <c r="H18" s="200" t="b">
        <v>1</v>
      </c>
      <c r="I18" s="200" t="b">
        <v>1</v>
      </c>
      <c r="K18" s="707" t="s">
        <v>815</v>
      </c>
      <c r="L18" s="200" t="b">
        <v>1</v>
      </c>
      <c r="M18" s="914" t="b">
        <v>1</v>
      </c>
      <c r="N18" s="32"/>
      <c r="O18" s="502" t="s">
        <v>815</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502" t="s">
        <v>63</v>
      </c>
      <c r="H19" s="200" t="b">
        <v>0</v>
      </c>
      <c r="I19" s="200" t="b">
        <v>0</v>
      </c>
      <c r="K19" s="707" t="s">
        <v>332</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s="502" t="s">
        <v>67</v>
      </c>
      <c r="H20" s="200" t="b">
        <v>0</v>
      </c>
      <c r="I20" s="200" t="b">
        <v>0</v>
      </c>
      <c r="K20" s="502" t="s">
        <v>333</v>
      </c>
      <c r="L20" s="200" t="b">
        <v>0</v>
      </c>
      <c r="M20" s="235" t="b">
        <v>0</v>
      </c>
      <c r="N20" s="32"/>
      <c r="O20" s="502" t="s">
        <v>941</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502" t="s">
        <v>70</v>
      </c>
      <c r="H21" s="200" t="b">
        <v>0</v>
      </c>
      <c r="I21" s="200" t="b">
        <v>0</v>
      </c>
      <c r="K21" s="502" t="s">
        <v>1012</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502" t="s">
        <v>71</v>
      </c>
      <c r="H22" s="200" t="b">
        <v>0</v>
      </c>
      <c r="I22" s="200" t="b">
        <v>0</v>
      </c>
      <c r="K22" s="707" t="s">
        <v>334</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502" t="s">
        <v>66</v>
      </c>
      <c r="H23" s="200" t="b">
        <v>1</v>
      </c>
      <c r="I23" s="200" t="b">
        <v>1</v>
      </c>
      <c r="K23" s="707" t="s">
        <v>1142</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502" t="s">
        <v>64</v>
      </c>
      <c r="H24" s="200" t="b">
        <v>1</v>
      </c>
      <c r="I24" s="200" t="b">
        <v>1</v>
      </c>
      <c r="K24" s="707" t="s">
        <v>335</v>
      </c>
      <c r="L24" s="200" t="b">
        <v>0</v>
      </c>
      <c r="M24" s="200" t="b">
        <v>0</v>
      </c>
      <c r="N24" s="32"/>
      <c r="O24" s="502" t="s">
        <v>333</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502" t="s">
        <v>942</v>
      </c>
      <c r="H25" s="200" t="b">
        <v>1</v>
      </c>
      <c r="I25" s="200" t="b">
        <v>1</v>
      </c>
      <c r="K25" s="707" t="s">
        <v>1013</v>
      </c>
      <c r="L25" s="200" t="b">
        <v>0</v>
      </c>
      <c r="M25" s="200" t="b">
        <v>0</v>
      </c>
      <c r="N25" s="32"/>
      <c r="O25" s="502" t="s">
        <v>1012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502" t="s">
        <v>219</v>
      </c>
      <c r="H26" s="200" t="b">
        <v>1</v>
      </c>
      <c r="I26" s="200" t="b">
        <v>1</v>
      </c>
      <c r="K26" s="707" t="s">
        <v>336</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502" t="s">
        <v>61</v>
      </c>
      <c r="H27" s="200" t="b">
        <v>1</v>
      </c>
      <c r="I27" s="200" t="b">
        <v>1</v>
      </c>
      <c r="K27" s="708" t="s">
        <v>1014</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502" t="s">
        <v>944</v>
      </c>
      <c r="H28" s="200" t="b">
        <v>1</v>
      </c>
      <c r="I28" s="200" t="b">
        <v>1</v>
      </c>
      <c r="K28" s="708" t="s">
        <v>337</v>
      </c>
      <c r="L28" s="200" t="b">
        <v>0</v>
      </c>
      <c r="M28" s="200" t="b">
        <v>0</v>
      </c>
      <c r="N28" s="32"/>
      <c r="O28" s="502" t="s">
        <v>332</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502" t="s">
        <v>72</v>
      </c>
      <c r="H29" s="200" t="b">
        <v>0</v>
      </c>
      <c r="I29" s="200" t="b">
        <v>0</v>
      </c>
      <c r="K29" s="708" t="s">
        <v>1015</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502" t="s">
        <v>62</v>
      </c>
      <c r="H30" s="200" t="b">
        <v>1</v>
      </c>
      <c r="I30" s="200" t="b">
        <v>1</v>
      </c>
      <c r="K30" s="32"/>
      <c r="L30" s="32"/>
      <c r="M30" s="32"/>
      <c r="N30" s="32"/>
      <c r="O30" s="502" t="s">
        <v>942</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502" t="s">
        <v>940</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503" t="s">
        <v>943</v>
      </c>
      <c r="H33" s="200" t="b">
        <v>1</v>
      </c>
      <c r="I33" s="200" t="b">
        <v>1</v>
      </c>
      <c r="K33" s="32"/>
      <c r="L33" s="32"/>
      <c r="M33" s="32"/>
      <c r="N33" s="32"/>
      <c r="O33" s="502" t="s">
        <v>944</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2" t="s">
        <v>334</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2" t="s">
        <v>1142</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2" t="s">
        <v>335</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2" t="s">
        <v>1013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2" t="s">
        <v>336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2" t="s">
        <v>1014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2" t="s">
        <v>940</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2" t="s">
        <v>337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2" t="s">
        <v>1015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3" t="s">
        <v>943</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87</v>
      </c>
      <c r="H67" s="17"/>
      <c r="I67" s="17"/>
      <c r="J67" s="17"/>
      <c r="K67" s="17"/>
      <c r="L67" s="17"/>
      <c r="M67" s="136" t="s">
        <v>101</v>
      </c>
      <c r="N67" s="136"/>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214</v>
      </c>
      <c r="H68" t="s">
        <v>215</v>
      </c>
      <c r="I68" s="923" t="s">
        <v>1213</v>
      </c>
      <c r="J68" s="923" t="s">
        <v>1214</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1" t="s">
        <v>372</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2" t="s">
        <v>874</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2" t="s">
        <v>875</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2" t="s">
        <v>876</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3" t="s">
        <v>1146</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781</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782</v>
      </c>
      <c r="J90" s="13" t="s">
        <v>792</v>
      </c>
      <c r="K90" s="13" t="s">
        <v>793</v>
      </c>
      <c r="L90" s="13" t="s">
        <v>1118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1144</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783</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340</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342</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1231</v>
      </c>
      <c r="K106" s="17"/>
      <c r="L106" s="17"/>
      <c r="M106" s="23"/>
      <c r="N106" s="946" t="s">
        <v>913</v>
      </c>
      <c r="O106" s="24"/>
      <c r="P106" s="948" t="s">
        <v>912</v>
      </c>
      <c r="Q106" s="948"/>
      <c r="R106" s="948"/>
      <c r="S106" s="24"/>
      <c r="T106" s="22" t="s">
        <v>969</v>
      </c>
      <c r="U106" s="22"/>
      <c r="V106" s="758" t="s">
        <v>912</v>
      </c>
      <c r="W106" s="758"/>
      <c r="X106" s="758"/>
      <c r="Y106" s="24"/>
      <c r="Z106" s="22" t="s">
        <v>969</v>
      </c>
      <c r="AA106" s="22"/>
      <c r="AB106" s="22" t="s">
        <v>1158</v>
      </c>
      <c r="AC106" s="22"/>
      <c r="AD106" s="22"/>
      <c r="AE106" s="126" t="s">
        <v>1155</v>
      </c>
      <c r="AF106" s="22"/>
      <c r="AG106" s="16"/>
      <c r="AH106" s="8"/>
      <c r="AI106" s="8"/>
      <c r="AJ106" s="8"/>
    </row>
    <row r="107" spans="1:36" customFormat="1" ht="12" customHeight="1" x14ac:dyDescent="0.35">
      <c r="A107" s="6"/>
      <c r="B107" s="7"/>
      <c r="C107" s="17"/>
      <c r="D107" s="17"/>
      <c r="E107" s="17"/>
      <c r="F107" s="17"/>
      <c r="G107" s="193" t="s">
        <v>911</v>
      </c>
      <c r="H107" s="17"/>
      <c r="I107" s="17"/>
      <c r="J107" s="22" t="s">
        <v>1278</v>
      </c>
      <c r="K107" s="17"/>
      <c r="L107" s="23" t="s">
        <v>341</v>
      </c>
      <c r="M107" s="23" t="s">
        <v>343</v>
      </c>
      <c r="N107" s="947"/>
      <c r="O107" s="24"/>
      <c r="P107" s="24" t="s">
        <v>951</v>
      </c>
      <c r="Q107" s="24" t="s">
        <v>1277</v>
      </c>
      <c r="R107" s="24" t="s">
        <v>910</v>
      </c>
      <c r="S107" s="24"/>
      <c r="T107" s="22"/>
      <c r="U107" s="22"/>
      <c r="V107" s="24" t="s">
        <v>951</v>
      </c>
      <c r="W107" s="24" t="s">
        <v>952</v>
      </c>
      <c r="X107" s="24" t="s">
        <v>910</v>
      </c>
      <c r="Y107" s="24"/>
      <c r="Z107" s="22"/>
      <c r="AA107" s="22"/>
      <c r="AB107" s="22" t="s">
        <v>1159</v>
      </c>
      <c r="AC107" s="22" t="s">
        <v>1160</v>
      </c>
      <c r="AD107" s="22"/>
      <c r="AE107" s="22" t="s">
        <v>1156</v>
      </c>
      <c r="AF107" s="22" t="s">
        <v>1157</v>
      </c>
      <c r="AG107" s="16"/>
      <c r="AH107" s="8"/>
      <c r="AI107" s="8"/>
      <c r="AJ107" s="8"/>
    </row>
    <row r="108" spans="1:36" customFormat="1" ht="12" customHeight="1" x14ac:dyDescent="0.35">
      <c r="A108" s="6"/>
      <c r="B108" s="7"/>
      <c r="C108" s="17"/>
      <c r="D108" s="17"/>
      <c r="E108" s="17"/>
      <c r="F108" s="26"/>
      <c r="G108" s="200" t="b">
        <v>1</v>
      </c>
      <c r="H108" s="34"/>
      <c r="I108" s="27"/>
      <c r="J108" s="156" t="s">
        <v>1232</v>
      </c>
      <c r="K108" s="504" t="s">
        <v>813</v>
      </c>
      <c r="L108" s="199">
        <v>1</v>
      </c>
      <c r="M108" s="489" t="b">
        <f>NOT(OR(M109:M117))</f>
        <v>1</v>
      </c>
      <c r="N108" s="760">
        <f>V108</f>
        <v>91</v>
      </c>
      <c r="O108" s="159"/>
      <c r="P108" s="761">
        <f>Periods!G21</f>
        <v>43560</v>
      </c>
      <c r="Q108" s="594">
        <f>Periods!$J$23</f>
        <v>43631</v>
      </c>
      <c r="R108" s="594">
        <f>Periods!$G$25</f>
        <v>43709</v>
      </c>
      <c r="S108" s="32"/>
      <c r="T108" s="658">
        <f>Periods!$F$22</f>
        <v>43603</v>
      </c>
      <c r="U108" s="32"/>
      <c r="V108" s="759">
        <f>MIN(51,INT((P108 - DATE(YEAR(P108),1,1))/7))*7</f>
        <v>91</v>
      </c>
      <c r="W108" s="759">
        <f t="shared" ref="W108:W117" si="0">MIN(51,INT((Q108 - DATE(YEAR(Q108),1,1))/7))*7</f>
        <v>161</v>
      </c>
      <c r="X108" s="759">
        <f t="shared" ref="X108:X117" si="1">MIN(51,INT((R108 - DATE(YEAR(R108),1,1))/7))*7</f>
        <v>238</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35">
      <c r="A109" s="6"/>
      <c r="B109" s="7"/>
      <c r="C109" s="17"/>
      <c r="D109" s="17"/>
      <c r="E109" s="17"/>
      <c r="F109" s="26"/>
      <c r="H109" s="34"/>
      <c r="I109" s="34"/>
      <c r="J109" s="156" t="s">
        <v>1268</v>
      </c>
      <c r="K109" s="505" t="s">
        <v>386</v>
      </c>
      <c r="L109" s="199">
        <v>9.0909090909090912E-2</v>
      </c>
      <c r="M109" s="200" t="b">
        <v>0</v>
      </c>
      <c r="N109" s="760">
        <f>V109</f>
        <v>91</v>
      </c>
      <c r="O109" s="159"/>
      <c r="P109" s="761">
        <f>P108</f>
        <v>43560</v>
      </c>
      <c r="Q109" s="594">
        <f>Periods!$J$23</f>
        <v>43631</v>
      </c>
      <c r="R109" s="594">
        <f>Periods!$G$25</f>
        <v>43709</v>
      </c>
      <c r="S109" s="32"/>
      <c r="T109" s="658">
        <f>Periods!G22</f>
        <v>43589</v>
      </c>
      <c r="U109" s="32"/>
      <c r="V109" s="759">
        <f t="shared" ref="V109:V117" si="2">MIN(51,INT((P109 - DATE(YEAR(P109),1,1))/7))*7</f>
        <v>91</v>
      </c>
      <c r="W109" s="759">
        <f t="shared" si="0"/>
        <v>161</v>
      </c>
      <c r="X109" s="759">
        <f t="shared" si="1"/>
        <v>238</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35">
      <c r="A110" s="6"/>
      <c r="B110" s="7"/>
      <c r="C110" s="17"/>
      <c r="D110" s="17"/>
      <c r="E110" s="17"/>
      <c r="F110" s="26"/>
      <c r="G110" t="s">
        <v>909</v>
      </c>
      <c r="H110" s="34"/>
      <c r="I110" s="34"/>
      <c r="J110" s="156" t="s">
        <v>1269</v>
      </c>
      <c r="K110" s="505" t="s">
        <v>784</v>
      </c>
      <c r="L110" s="199">
        <v>0.15909090909090909</v>
      </c>
      <c r="M110" s="200" t="b">
        <v>0</v>
      </c>
      <c r="N110" s="760">
        <f>X110</f>
        <v>238</v>
      </c>
      <c r="O110" s="159"/>
      <c r="P110" s="761">
        <f t="shared" ref="P110:P117" si="5">P109</f>
        <v>43560</v>
      </c>
      <c r="Q110" s="761">
        <f t="shared" ref="Q110:Q117" si="6">Q109</f>
        <v>43631</v>
      </c>
      <c r="R110" s="761">
        <f t="shared" ref="R110:R117" si="7">R109</f>
        <v>43709</v>
      </c>
      <c r="S110" s="32"/>
      <c r="T110" s="1">
        <f t="shared" ref="T110:T117" si="8">T109</f>
        <v>43589</v>
      </c>
      <c r="U110" s="32"/>
      <c r="V110" s="759">
        <f t="shared" si="2"/>
        <v>91</v>
      </c>
      <c r="W110" s="759">
        <f t="shared" si="0"/>
        <v>161</v>
      </c>
      <c r="X110" s="759">
        <f t="shared" si="1"/>
        <v>238</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6" t="s">
        <v>1270</v>
      </c>
      <c r="K111" s="505" t="s">
        <v>785</v>
      </c>
      <c r="L111" s="199">
        <v>0.13636363636363635</v>
      </c>
      <c r="M111" s="200" t="b">
        <v>0</v>
      </c>
      <c r="N111" s="760">
        <f>W111</f>
        <v>161</v>
      </c>
      <c r="O111" s="159"/>
      <c r="P111" s="761">
        <f t="shared" si="5"/>
        <v>43560</v>
      </c>
      <c r="Q111" s="761">
        <f t="shared" si="6"/>
        <v>43631</v>
      </c>
      <c r="R111" s="761">
        <f t="shared" si="7"/>
        <v>43709</v>
      </c>
      <c r="S111" s="32"/>
      <c r="T111" s="1">
        <f t="shared" si="8"/>
        <v>43589</v>
      </c>
      <c r="U111" s="32"/>
      <c r="V111" s="759">
        <f t="shared" si="2"/>
        <v>91</v>
      </c>
      <c r="W111" s="759">
        <f t="shared" si="0"/>
        <v>161</v>
      </c>
      <c r="X111" s="759">
        <f t="shared" si="1"/>
        <v>238</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1271</v>
      </c>
      <c r="K112" s="505" t="s">
        <v>786</v>
      </c>
      <c r="L112" s="199">
        <v>0.11363636363636363</v>
      </c>
      <c r="M112" s="200" t="b">
        <v>0</v>
      </c>
      <c r="N112" s="760">
        <f>X112</f>
        <v>238</v>
      </c>
      <c r="O112" s="159"/>
      <c r="P112" s="761">
        <f t="shared" si="5"/>
        <v>43560</v>
      </c>
      <c r="Q112" s="761">
        <f t="shared" si="6"/>
        <v>43631</v>
      </c>
      <c r="R112" s="761">
        <f t="shared" si="7"/>
        <v>43709</v>
      </c>
      <c r="S112" s="32"/>
      <c r="T112" s="1">
        <f t="shared" si="8"/>
        <v>43589</v>
      </c>
      <c r="U112" s="32"/>
      <c r="V112" s="759">
        <f t="shared" si="2"/>
        <v>91</v>
      </c>
      <c r="W112" s="759">
        <f t="shared" si="0"/>
        <v>161</v>
      </c>
      <c r="X112" s="759">
        <f t="shared" si="1"/>
        <v>238</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35">
      <c r="A113" s="6"/>
      <c r="B113" s="7"/>
      <c r="C113" s="17"/>
      <c r="D113" s="17"/>
      <c r="E113" s="17"/>
      <c r="F113" s="26"/>
      <c r="G113" s="153" t="s">
        <v>949</v>
      </c>
      <c r="H113" s="34"/>
      <c r="I113" s="34"/>
      <c r="J113" s="156" t="s">
        <v>1272</v>
      </c>
      <c r="K113" s="505" t="s">
        <v>787</v>
      </c>
      <c r="L113" s="199">
        <v>0.11363636363636363</v>
      </c>
      <c r="M113" s="200" t="b">
        <v>0</v>
      </c>
      <c r="N113" s="760">
        <f>V113</f>
        <v>91</v>
      </c>
      <c r="O113" s="159"/>
      <c r="P113" s="761">
        <f t="shared" si="5"/>
        <v>43560</v>
      </c>
      <c r="Q113" s="761">
        <f t="shared" si="6"/>
        <v>43631</v>
      </c>
      <c r="R113" s="594">
        <f>Periods!$K$25</f>
        <v>43709</v>
      </c>
      <c r="S113" s="32"/>
      <c r="T113" s="658">
        <f>Periods!K22</f>
        <v>43604</v>
      </c>
      <c r="U113" s="32"/>
      <c r="V113" s="759">
        <f t="shared" si="2"/>
        <v>91</v>
      </c>
      <c r="W113" s="759">
        <f t="shared" si="0"/>
        <v>161</v>
      </c>
      <c r="X113" s="759">
        <f t="shared" si="1"/>
        <v>238</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35">
      <c r="A114" s="6"/>
      <c r="B114" s="7"/>
      <c r="C114" s="17"/>
      <c r="D114" s="17"/>
      <c r="E114" s="17"/>
      <c r="F114" s="26"/>
      <c r="G114" s="244">
        <v>1</v>
      </c>
      <c r="H114" s="34"/>
      <c r="I114" s="34"/>
      <c r="J114" s="156" t="s">
        <v>1273</v>
      </c>
      <c r="K114" s="505" t="s">
        <v>788</v>
      </c>
      <c r="L114" s="199">
        <v>0.13636363636363635</v>
      </c>
      <c r="M114" s="200" t="b">
        <v>0</v>
      </c>
      <c r="N114" s="760">
        <f>X114</f>
        <v>238</v>
      </c>
      <c r="O114" s="159"/>
      <c r="P114" s="761">
        <f t="shared" si="5"/>
        <v>43560</v>
      </c>
      <c r="Q114" s="761">
        <f t="shared" si="6"/>
        <v>43631</v>
      </c>
      <c r="R114" s="761">
        <f t="shared" si="7"/>
        <v>43709</v>
      </c>
      <c r="S114" s="32"/>
      <c r="T114" s="1">
        <f t="shared" si="8"/>
        <v>43604</v>
      </c>
      <c r="U114" s="32"/>
      <c r="V114" s="759">
        <f t="shared" si="2"/>
        <v>91</v>
      </c>
      <c r="W114" s="759">
        <f t="shared" si="0"/>
        <v>161</v>
      </c>
      <c r="X114" s="759">
        <f t="shared" si="1"/>
        <v>238</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1274</v>
      </c>
      <c r="K115" s="505" t="s">
        <v>789</v>
      </c>
      <c r="L115" s="199">
        <v>0.15909090909090909</v>
      </c>
      <c r="M115" s="200" t="b">
        <v>0</v>
      </c>
      <c r="N115" s="760">
        <f>W115</f>
        <v>161</v>
      </c>
      <c r="O115" s="159"/>
      <c r="P115" s="761">
        <f t="shared" si="5"/>
        <v>43560</v>
      </c>
      <c r="Q115" s="761">
        <f t="shared" si="6"/>
        <v>43631</v>
      </c>
      <c r="R115" s="761">
        <f t="shared" si="7"/>
        <v>43709</v>
      </c>
      <c r="S115" s="32"/>
      <c r="T115" s="1">
        <f t="shared" si="8"/>
        <v>43604</v>
      </c>
      <c r="U115" s="32"/>
      <c r="V115" s="759">
        <f t="shared" si="2"/>
        <v>91</v>
      </c>
      <c r="W115" s="759">
        <f t="shared" si="0"/>
        <v>161</v>
      </c>
      <c r="X115" s="759">
        <f t="shared" si="1"/>
        <v>238</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1275</v>
      </c>
      <c r="K116" s="505" t="s">
        <v>790</v>
      </c>
      <c r="L116" s="199">
        <v>9.0909090909090912E-2</v>
      </c>
      <c r="M116" s="200" t="b">
        <v>0</v>
      </c>
      <c r="N116" s="760">
        <f>X116</f>
        <v>238</v>
      </c>
      <c r="O116" s="159"/>
      <c r="P116" s="761">
        <f t="shared" si="5"/>
        <v>43560</v>
      </c>
      <c r="Q116" s="761">
        <f t="shared" si="6"/>
        <v>43631</v>
      </c>
      <c r="R116" s="761">
        <f t="shared" si="7"/>
        <v>43709</v>
      </c>
      <c r="S116" s="32"/>
      <c r="T116" s="1">
        <f t="shared" si="8"/>
        <v>43604</v>
      </c>
      <c r="U116" s="32"/>
      <c r="V116" s="759">
        <f t="shared" si="2"/>
        <v>91</v>
      </c>
      <c r="W116" s="759">
        <f t="shared" si="0"/>
        <v>161</v>
      </c>
      <c r="X116" s="759">
        <f t="shared" si="1"/>
        <v>238</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924" t="s">
        <v>1233</v>
      </c>
      <c r="K117" s="506" t="s">
        <v>791</v>
      </c>
      <c r="L117" s="199">
        <v>0</v>
      </c>
      <c r="M117" s="200" t="b">
        <v>0</v>
      </c>
      <c r="N117" s="760">
        <f>X117</f>
        <v>238</v>
      </c>
      <c r="O117" s="159"/>
      <c r="P117" s="761">
        <f t="shared" si="5"/>
        <v>43560</v>
      </c>
      <c r="Q117" s="761">
        <f t="shared" si="6"/>
        <v>43631</v>
      </c>
      <c r="R117" s="761">
        <f t="shared" si="7"/>
        <v>43709</v>
      </c>
      <c r="S117" s="32"/>
      <c r="T117" s="1">
        <f t="shared" si="8"/>
        <v>43604</v>
      </c>
      <c r="U117" s="32"/>
      <c r="V117" s="759">
        <f t="shared" si="2"/>
        <v>91</v>
      </c>
      <c r="W117" s="759">
        <f t="shared" si="0"/>
        <v>161</v>
      </c>
      <c r="X117" s="759">
        <f t="shared" si="1"/>
        <v>238</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59" t="s">
        <v>908</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274</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269</v>
      </c>
      <c r="J134" s="202">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1297</v>
      </c>
      <c r="J135" s="202">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1298</v>
      </c>
      <c r="J136" s="202">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270</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271</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1299</v>
      </c>
      <c r="J139" s="202">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272</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273</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224</v>
      </c>
      <c r="J142" s="202">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274</v>
      </c>
      <c r="H144" s="34"/>
      <c r="I144" s="34"/>
      <c r="J144" s="627">
        <f>SUM(J134:J142)</f>
        <v>104000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 workbookViewId="1"/>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285</v>
      </c>
      <c r="J14" s="203">
        <v>70</v>
      </c>
      <c r="K14" s="203">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286</v>
      </c>
      <c r="J15" s="203">
        <v>4760</v>
      </c>
      <c r="K15" s="203">
        <v>6752</v>
      </c>
      <c r="L15" s="34" t="s">
        <v>268</v>
      </c>
      <c r="M15" s="34" t="s">
        <v>282</v>
      </c>
      <c r="N15" s="156"/>
      <c r="O15" s="32"/>
      <c r="P15" s="32"/>
      <c r="Q15" s="32"/>
      <c r="R15" s="32"/>
      <c r="S15" s="32"/>
      <c r="T15" s="32"/>
      <c r="U15" s="32"/>
      <c r="V15" s="30"/>
      <c r="W15" s="16"/>
      <c r="X15" s="8"/>
      <c r="Y15" s="8"/>
      <c r="Z15" s="8"/>
    </row>
    <row r="16" spans="1:26" x14ac:dyDescent="0.35">
      <c r="A16" s="6"/>
      <c r="B16" s="7"/>
      <c r="C16" s="17"/>
      <c r="D16" s="17"/>
      <c r="E16" s="17"/>
      <c r="F16" s="26"/>
      <c r="H16" s="34"/>
      <c r="I16" s="156" t="s">
        <v>287</v>
      </c>
      <c r="J16" s="203">
        <v>30</v>
      </c>
      <c r="K16" s="203">
        <v>30</v>
      </c>
      <c r="L16" s="34" t="s">
        <v>280</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1185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1186</v>
      </c>
      <c r="L31" s="29"/>
      <c r="N31" s="755" t="s">
        <v>1187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286</v>
      </c>
      <c r="K32" s="203">
        <v>15000</v>
      </c>
      <c r="L32" s="34" t="s">
        <v>268</v>
      </c>
      <c r="M32" s="34"/>
      <c r="N32" s="906">
        <v>4.5</v>
      </c>
      <c r="O32" s="32" t="s">
        <v>43</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287</v>
      </c>
      <c r="K33" s="203">
        <v>30</v>
      </c>
      <c r="L33" s="34" t="s">
        <v>280</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283</v>
      </c>
      <c r="I67" s="172" t="s">
        <v>284</v>
      </c>
      <c r="J67" s="172"/>
      <c r="K67" s="172"/>
      <c r="L67" s="172"/>
      <c r="M67" s="172"/>
      <c r="W67" s="16"/>
      <c r="X67" s="8"/>
      <c r="Y67" s="8"/>
      <c r="Z67" s="8"/>
    </row>
    <row r="68" spans="1:26" ht="12.75" customHeight="1" x14ac:dyDescent="0.35">
      <c r="A68" s="163"/>
      <c r="B68" s="7"/>
      <c r="C68" s="17"/>
      <c r="D68" s="17"/>
      <c r="E68" s="17"/>
      <c r="F68" s="26"/>
      <c r="G68" s="183" t="s">
        <v>306</v>
      </c>
      <c r="H68" s="206">
        <v>0.1</v>
      </c>
      <c r="I68" s="206">
        <v>0.2</v>
      </c>
      <c r="J68" s="172" t="s">
        <v>296</v>
      </c>
      <c r="K68" s="208">
        <f>H68*60</f>
        <v>6</v>
      </c>
      <c r="L68" s="208">
        <f>I68*60</f>
        <v>12</v>
      </c>
      <c r="M68" s="172" t="s">
        <v>297</v>
      </c>
      <c r="Q68" s="172"/>
      <c r="R68" s="172"/>
      <c r="S68" s="172"/>
      <c r="T68" s="172"/>
      <c r="U68" s="172"/>
      <c r="V68" s="173"/>
      <c r="W68" s="16"/>
      <c r="X68" s="8"/>
      <c r="Y68" s="8"/>
      <c r="Z68" s="8"/>
    </row>
    <row r="69" spans="1:26" ht="12.75" customHeight="1" x14ac:dyDescent="0.35">
      <c r="A69" s="163"/>
      <c r="B69" s="7"/>
      <c r="C69" s="17"/>
      <c r="D69" s="17"/>
      <c r="E69" s="17"/>
      <c r="F69" s="26"/>
      <c r="G69" s="183" t="s">
        <v>307</v>
      </c>
      <c r="H69" s="206">
        <v>0.1</v>
      </c>
      <c r="I69" s="206">
        <v>0.1</v>
      </c>
      <c r="J69" s="172" t="s">
        <v>298</v>
      </c>
      <c r="K69" s="208">
        <f>H69*60</f>
        <v>6</v>
      </c>
      <c r="L69" s="208">
        <f>I69*60</f>
        <v>6</v>
      </c>
      <c r="M69" s="172" t="s">
        <v>297</v>
      </c>
      <c r="Q69" s="172"/>
      <c r="R69" s="172"/>
      <c r="S69" s="172"/>
      <c r="T69" s="172"/>
      <c r="U69" s="172"/>
      <c r="V69" s="173"/>
      <c r="W69" s="16"/>
      <c r="X69" s="8"/>
      <c r="Y69" s="8"/>
      <c r="Z69" s="8"/>
    </row>
    <row r="70" spans="1:26" ht="12.75" customHeight="1" x14ac:dyDescent="0.35">
      <c r="A70" s="163"/>
      <c r="B70" s="7"/>
      <c r="C70" s="17"/>
      <c r="D70" s="17"/>
      <c r="E70" s="17"/>
      <c r="F70" s="26"/>
      <c r="G70" s="183" t="s">
        <v>285</v>
      </c>
      <c r="H70" s="206">
        <v>2</v>
      </c>
      <c r="I70" s="206">
        <v>2</v>
      </c>
      <c r="J70" s="172" t="s">
        <v>299</v>
      </c>
      <c r="K70" s="172"/>
      <c r="L70" s="172"/>
      <c r="Q70" s="172"/>
      <c r="R70" s="172"/>
      <c r="S70" s="172"/>
      <c r="T70" s="172"/>
      <c r="U70" s="172"/>
      <c r="V70" s="173"/>
      <c r="W70" s="16"/>
      <c r="X70" s="8"/>
      <c r="Y70" s="8"/>
      <c r="Z70" s="8"/>
    </row>
    <row r="71" spans="1:26" ht="12.75" customHeight="1" x14ac:dyDescent="0.35">
      <c r="A71" s="163"/>
      <c r="B71" s="7"/>
      <c r="C71" s="17"/>
      <c r="D71" s="17"/>
      <c r="E71" s="17"/>
      <c r="F71" s="26"/>
      <c r="H71" s="207">
        <f>(H68+H69)/H70</f>
        <v>0.1</v>
      </c>
      <c r="I71" s="207">
        <f>(I68+I69)/I70</f>
        <v>0.15000000000000002</v>
      </c>
      <c r="J71" s="172" t="s">
        <v>300</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301</v>
      </c>
      <c r="K74" s="175"/>
      <c r="L74" s="175"/>
      <c r="M74" s="175"/>
      <c r="N74" s="175" t="s">
        <v>261</v>
      </c>
      <c r="O74" s="209">
        <v>0.2</v>
      </c>
      <c r="P74" s="180" t="s">
        <v>303</v>
      </c>
      <c r="Q74" s="211">
        <f>O74*60</f>
        <v>12</v>
      </c>
      <c r="R74" s="175" t="s">
        <v>297</v>
      </c>
      <c r="V74" s="177"/>
      <c r="W74" s="16"/>
      <c r="X74" s="8"/>
      <c r="Y74" s="8"/>
      <c r="Z74" s="8"/>
    </row>
    <row r="75" spans="1:26" ht="12.75" customHeight="1" x14ac:dyDescent="0.35">
      <c r="A75" s="163"/>
      <c r="B75" s="7"/>
      <c r="C75" s="17"/>
      <c r="D75" s="17"/>
      <c r="E75" s="17"/>
      <c r="F75" s="36"/>
      <c r="G75" s="178"/>
      <c r="H75" s="90"/>
      <c r="J75" s="175"/>
      <c r="K75" s="175"/>
      <c r="L75" s="175"/>
      <c r="M75" s="175"/>
      <c r="N75" s="174" t="s">
        <v>304</v>
      </c>
      <c r="O75" s="210">
        <v>2</v>
      </c>
      <c r="P75" s="180" t="s">
        <v>305</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89</v>
      </c>
      <c r="H78" t="s">
        <v>1078</v>
      </c>
      <c r="I78" s="174" t="s">
        <v>312</v>
      </c>
      <c r="J78" s="174" t="s">
        <v>309</v>
      </c>
      <c r="M78" s="175"/>
      <c r="N78" s="175" t="s">
        <v>1078</v>
      </c>
      <c r="O78" s="175" t="s">
        <v>310</v>
      </c>
      <c r="P78" s="181" t="s">
        <v>311</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3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3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3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3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3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 workbookViewId="1"/>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321</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948</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946</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947</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971</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1" t="s">
        <v>322</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98</v>
      </c>
      <c r="I42" s="35" t="s">
        <v>813</v>
      </c>
      <c r="J42" s="35" t="s">
        <v>386</v>
      </c>
      <c r="K42" s="26" t="s">
        <v>784</v>
      </c>
      <c r="L42" s="26" t="s">
        <v>785</v>
      </c>
      <c r="M42" s="26" t="s">
        <v>786</v>
      </c>
      <c r="N42" s="35" t="s">
        <v>787</v>
      </c>
      <c r="O42" s="35" t="s">
        <v>788</v>
      </c>
      <c r="P42" s="35" t="s">
        <v>789</v>
      </c>
      <c r="Q42" s="35" t="s">
        <v>790</v>
      </c>
      <c r="R42" s="35" t="s">
        <v>791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96</v>
      </c>
      <c r="I62" s="35" t="s">
        <v>813</v>
      </c>
      <c r="J62" s="35" t="s">
        <v>386</v>
      </c>
      <c r="K62" s="26" t="s">
        <v>784</v>
      </c>
      <c r="L62" s="26" t="s">
        <v>785</v>
      </c>
      <c r="M62" s="26" t="s">
        <v>786</v>
      </c>
      <c r="N62" s="35" t="s">
        <v>787</v>
      </c>
      <c r="O62" s="35" t="s">
        <v>788</v>
      </c>
      <c r="P62" s="35" t="s">
        <v>789</v>
      </c>
      <c r="Q62" s="35" t="s">
        <v>790</v>
      </c>
      <c r="R62" s="35" t="s">
        <v>791</v>
      </c>
      <c r="S62" s="35"/>
      <c r="T62" s="35" t="s">
        <v>96</v>
      </c>
      <c r="U62" s="35" t="s">
        <v>813</v>
      </c>
      <c r="V62" s="35" t="s">
        <v>386</v>
      </c>
      <c r="W62" s="26" t="s">
        <v>784</v>
      </c>
      <c r="X62" s="26" t="s">
        <v>785</v>
      </c>
      <c r="Y62" s="26" t="s">
        <v>786</v>
      </c>
      <c r="Z62" s="35" t="s">
        <v>787</v>
      </c>
      <c r="AA62" s="35" t="s">
        <v>788</v>
      </c>
      <c r="AB62" s="35" t="s">
        <v>789</v>
      </c>
      <c r="AC62" s="35" t="s">
        <v>790</v>
      </c>
      <c r="AD62" s="35" t="s">
        <v>791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07"/>
      <c r="H85" s="35" t="s">
        <v>1189</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319</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33" t="s">
        <v>1220</v>
      </c>
      <c r="I99" s="933"/>
      <c r="J99" s="933" t="s">
        <v>1265</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3">
        <v>50</v>
      </c>
      <c r="J102" s="224">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323</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2" t="s">
        <v>324</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3" t="s">
        <v>331</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330</v>
      </c>
      <c r="I124" s="23" t="s">
        <v>329</v>
      </c>
      <c r="J124" s="23" t="s">
        <v>327</v>
      </c>
      <c r="K124" s="23" t="s">
        <v>328</v>
      </c>
      <c r="L124" s="23" t="s">
        <v>326</v>
      </c>
      <c r="M124" s="23" t="s">
        <v>325</v>
      </c>
      <c r="N124" s="22" t="s">
        <v>810</v>
      </c>
      <c r="O124" s="22"/>
      <c r="P124" s="22"/>
      <c r="Q124" s="22" t="s">
        <v>783</v>
      </c>
      <c r="R124" s="22"/>
      <c r="S124" s="22"/>
      <c r="T124" s="22" t="s">
        <v>1264</v>
      </c>
      <c r="U124" s="22"/>
      <c r="V124" s="22" t="s">
        <v>1194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7" si="4">_xlfn.CONCAT(H125:M125)</f>
        <v>AAAA2A1a</v>
      </c>
      <c r="H125" s="710" t="s">
        <v>22</v>
      </c>
      <c r="I125" s="710" t="s">
        <v>22</v>
      </c>
      <c r="J125" s="710" t="s">
        <v>22</v>
      </c>
      <c r="K125" s="710" t="s">
        <v>1180</v>
      </c>
      <c r="L125" s="710" t="s">
        <v>221</v>
      </c>
      <c r="M125" s="711" t="s">
        <v>68</v>
      </c>
      <c r="N125" t="b">
        <f>AND(COUNTIF(G136:$G$175,G125))</f>
        <v>0</v>
      </c>
      <c r="O125" s="33" t="s">
        <v>22</v>
      </c>
      <c r="Q125" s="244" t="b">
        <v>1</v>
      </c>
      <c r="T125" s="244">
        <f>IF(OR(M125="a",M125="a2",M125="sp"),0,1)</f>
        <v>0</v>
      </c>
      <c r="V125" s="223">
        <f>1-T125</f>
        <v>1</v>
      </c>
      <c r="X125" t="s">
        <v>1285</v>
      </c>
      <c r="Z125" t="s">
        <v>174</v>
      </c>
      <c r="AC125" t="s">
        <v>1290</v>
      </c>
      <c r="AX125" s="16"/>
      <c r="AY125" s="8"/>
      <c r="AZ125" s="8"/>
      <c r="BA125" s="8"/>
    </row>
    <row r="126" spans="1:53" ht="14.5" outlineLevel="1" x14ac:dyDescent="0.35">
      <c r="A126" s="6"/>
      <c r="B126" s="7"/>
      <c r="C126" s="17"/>
      <c r="D126" s="17"/>
      <c r="E126" s="17"/>
      <c r="F126" s="26"/>
      <c r="G126" t="str">
        <f t="shared" si="4"/>
        <v>GGGGAg1a2</v>
      </c>
      <c r="H126" s="710" t="s">
        <v>148</v>
      </c>
      <c r="I126" s="710" t="s">
        <v>148</v>
      </c>
      <c r="J126" s="710" t="s">
        <v>148</v>
      </c>
      <c r="K126" s="710" t="s">
        <v>148</v>
      </c>
      <c r="L126" s="710" t="s">
        <v>1176</v>
      </c>
      <c r="M126" s="711" t="s">
        <v>815</v>
      </c>
      <c r="N126" t="b">
        <f>AND(COUNTIF(G138:$G$175,G126))</f>
        <v>0</v>
      </c>
      <c r="O126" s="33" t="s">
        <v>1152</v>
      </c>
      <c r="Q126" s="244" t="b">
        <v>1</v>
      </c>
      <c r="T126" s="244">
        <f t="shared" ref="T126:T168" si="5">IF(OR(M126="a",M126="a2",M126="sp"),0,1)</f>
        <v>0</v>
      </c>
      <c r="V126" s="223">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4.5" outlineLevel="1" x14ac:dyDescent="0.35">
      <c r="A127" s="6"/>
      <c r="B127" s="7"/>
      <c r="C127" s="17"/>
      <c r="D127" s="17"/>
      <c r="E127" s="17"/>
      <c r="F127" s="26"/>
      <c r="G127" t="str">
        <f t="shared" si="4"/>
        <v>GGGGSg1a2</v>
      </c>
      <c r="H127" s="710" t="s">
        <v>148</v>
      </c>
      <c r="I127" s="710" t="s">
        <v>148</v>
      </c>
      <c r="J127" s="710" t="s">
        <v>148</v>
      </c>
      <c r="K127" s="710" t="s">
        <v>148</v>
      </c>
      <c r="L127" s="710" t="s">
        <v>1178</v>
      </c>
      <c r="M127" s="711" t="s">
        <v>815</v>
      </c>
      <c r="N127" t="b">
        <f>AND(COUNTIF(G140:$G$175,G127))</f>
        <v>0</v>
      </c>
      <c r="O127" s="33" t="s">
        <v>1152</v>
      </c>
      <c r="Q127" s="244" t="b">
        <v>1</v>
      </c>
      <c r="T127" s="244">
        <f t="shared" si="5"/>
        <v>0</v>
      </c>
      <c r="V127" s="223">
        <f t="shared" si="6"/>
        <v>1</v>
      </c>
      <c r="Y127" t="s">
        <v>941</v>
      </c>
      <c r="Z127">
        <v>2000</v>
      </c>
      <c r="AB127" t="s">
        <v>221</v>
      </c>
      <c r="AC127" s="928">
        <v>0.15</v>
      </c>
      <c r="AD127" s="928">
        <v>0.15</v>
      </c>
      <c r="AE127" s="928">
        <v>0.15</v>
      </c>
      <c r="AF127" s="928">
        <v>0.15</v>
      </c>
      <c r="AG127" s="928">
        <v>0.15</v>
      </c>
      <c r="AH127" s="928">
        <v>0</v>
      </c>
      <c r="AI127" s="928">
        <v>0.15</v>
      </c>
      <c r="AJ127" s="928">
        <v>0.15</v>
      </c>
      <c r="AK127" s="928">
        <v>0.15</v>
      </c>
      <c r="AL127" s="928">
        <v>0.15</v>
      </c>
      <c r="AM127" s="928">
        <v>0.15</v>
      </c>
      <c r="AN127" s="928">
        <v>0.15</v>
      </c>
      <c r="AX127" s="16"/>
      <c r="AY127" s="8"/>
      <c r="AZ127" s="8"/>
      <c r="BA127" s="8"/>
    </row>
    <row r="128" spans="1:53" ht="14.5" outlineLevel="1" x14ac:dyDescent="0.35">
      <c r="A128" s="6"/>
      <c r="B128" s="7"/>
      <c r="C128" s="17"/>
      <c r="D128" s="17"/>
      <c r="E128" s="17"/>
      <c r="F128" s="26"/>
      <c r="G128" t="str">
        <f t="shared" si="4"/>
        <v>GGGAg2Na2</v>
      </c>
      <c r="H128" s="710" t="s">
        <v>148</v>
      </c>
      <c r="I128" s="710" t="s">
        <v>148</v>
      </c>
      <c r="J128" s="710" t="s">
        <v>148</v>
      </c>
      <c r="K128" s="710" t="s">
        <v>1179</v>
      </c>
      <c r="L128" s="710" t="s">
        <v>73</v>
      </c>
      <c r="M128" s="711" t="s">
        <v>815</v>
      </c>
      <c r="N128" t="b">
        <f>AND(COUNTIF(G142:$G$175,G128))</f>
        <v>0</v>
      </c>
      <c r="O128" s="33" t="s">
        <v>1152</v>
      </c>
      <c r="Q128" s="244" t="b">
        <v>1</v>
      </c>
      <c r="T128" s="244">
        <f t="shared" si="5"/>
        <v>0</v>
      </c>
      <c r="V128" s="223">
        <f t="shared" si="6"/>
        <v>1</v>
      </c>
      <c r="Y128" t="s">
        <v>64</v>
      </c>
      <c r="Z128">
        <v>1800</v>
      </c>
      <c r="AB128" t="s">
        <v>1176</v>
      </c>
      <c r="AC128" s="928">
        <v>0.15</v>
      </c>
      <c r="AD128" s="928">
        <v>0.15</v>
      </c>
      <c r="AE128" s="928">
        <v>0.15</v>
      </c>
      <c r="AF128" s="928">
        <v>0.15</v>
      </c>
      <c r="AG128" s="928">
        <v>0.15</v>
      </c>
      <c r="AH128" s="928">
        <v>0</v>
      </c>
      <c r="AI128" s="928">
        <v>0.15</v>
      </c>
      <c r="AJ128" s="928">
        <v>0.15</v>
      </c>
      <c r="AK128" s="928">
        <v>0.15</v>
      </c>
      <c r="AL128" s="928">
        <v>0.15</v>
      </c>
      <c r="AM128" s="928">
        <v>0.15</v>
      </c>
      <c r="AN128" s="928">
        <v>0.15</v>
      </c>
      <c r="AX128" s="16"/>
      <c r="AY128" s="8"/>
      <c r="AZ128" s="8"/>
      <c r="BA128" s="8"/>
    </row>
    <row r="129" spans="1:53" ht="14.5" outlineLevel="1" x14ac:dyDescent="0.35">
      <c r="A129" s="6"/>
      <c r="B129" s="7"/>
      <c r="C129" s="17"/>
      <c r="D129" s="17"/>
      <c r="E129" s="17"/>
      <c r="F129" s="26"/>
      <c r="G129" t="str">
        <f t="shared" si="4"/>
        <v>GGGAg2Ea2</v>
      </c>
      <c r="H129" s="710" t="s">
        <v>148</v>
      </c>
      <c r="I129" s="710" t="s">
        <v>148</v>
      </c>
      <c r="J129" s="710" t="s">
        <v>148</v>
      </c>
      <c r="K129" s="710" t="s">
        <v>1179</v>
      </c>
      <c r="L129" s="710" t="s">
        <v>74</v>
      </c>
      <c r="M129" s="711" t="s">
        <v>815</v>
      </c>
      <c r="N129" t="b">
        <f>AND(COUNTIF(G144:$G$175,G129))</f>
        <v>0</v>
      </c>
      <c r="O129" s="33" t="s">
        <v>1152</v>
      </c>
      <c r="Q129" s="244" t="b">
        <v>1</v>
      </c>
      <c r="T129" s="244">
        <f t="shared" si="5"/>
        <v>0</v>
      </c>
      <c r="V129" s="223">
        <f t="shared" si="6"/>
        <v>1</v>
      </c>
      <c r="Y129" t="s">
        <v>942</v>
      </c>
      <c r="Z129">
        <v>1800</v>
      </c>
      <c r="AB129" t="s">
        <v>14</v>
      </c>
      <c r="AC129" s="928">
        <v>0</v>
      </c>
      <c r="AD129" s="928">
        <v>0</v>
      </c>
      <c r="AE129" s="928">
        <v>0</v>
      </c>
      <c r="AF129" s="928">
        <v>0</v>
      </c>
      <c r="AG129" s="928">
        <v>0</v>
      </c>
      <c r="AH129" s="928">
        <v>0</v>
      </c>
      <c r="AI129" s="928">
        <v>0</v>
      </c>
      <c r="AJ129" s="928">
        <v>0</v>
      </c>
      <c r="AK129" s="928">
        <v>0</v>
      </c>
      <c r="AL129" s="928">
        <v>0</v>
      </c>
      <c r="AM129" s="928">
        <v>0</v>
      </c>
      <c r="AN129" s="928">
        <v>0</v>
      </c>
      <c r="AX129" s="16"/>
      <c r="AY129" s="8"/>
      <c r="AZ129" s="8"/>
      <c r="BA129" s="8"/>
    </row>
    <row r="130" spans="1:53" ht="14.5" outlineLevel="1" x14ac:dyDescent="0.35">
      <c r="A130" s="6"/>
      <c r="B130" s="7"/>
      <c r="C130" s="17"/>
      <c r="D130" s="17"/>
      <c r="E130" s="17"/>
      <c r="F130" s="26"/>
      <c r="G130" t="str">
        <f t="shared" si="4"/>
        <v>GGGAg2OFa2</v>
      </c>
      <c r="H130" s="710" t="s">
        <v>148</v>
      </c>
      <c r="I130" s="710" t="s">
        <v>148</v>
      </c>
      <c r="J130" s="710" t="s">
        <v>148</v>
      </c>
      <c r="K130" s="710" t="s">
        <v>1179</v>
      </c>
      <c r="L130" s="710" t="s">
        <v>149</v>
      </c>
      <c r="M130" s="711" t="s">
        <v>815</v>
      </c>
      <c r="N130" t="b">
        <f>AND(COUNTIF(G145:$G$175,G130))</f>
        <v>0</v>
      </c>
      <c r="O130" s="33" t="s">
        <v>1152</v>
      </c>
      <c r="Q130" s="244" t="b">
        <v>1</v>
      </c>
      <c r="T130" s="244">
        <f t="shared" si="5"/>
        <v>0</v>
      </c>
      <c r="V130" s="223">
        <f t="shared" si="6"/>
        <v>1</v>
      </c>
      <c r="Y130" t="s">
        <v>219</v>
      </c>
      <c r="Z130">
        <v>1260</v>
      </c>
      <c r="AB130" t="s">
        <v>74</v>
      </c>
      <c r="AC130" s="928">
        <v>0</v>
      </c>
      <c r="AD130" s="928">
        <v>0</v>
      </c>
      <c r="AE130" s="928">
        <v>0</v>
      </c>
      <c r="AF130" s="928">
        <v>0</v>
      </c>
      <c r="AG130" s="928">
        <v>0</v>
      </c>
      <c r="AH130" s="928">
        <v>0</v>
      </c>
      <c r="AI130" s="928">
        <v>0</v>
      </c>
      <c r="AJ130" s="928">
        <v>0</v>
      </c>
      <c r="AK130" s="928">
        <v>0</v>
      </c>
      <c r="AL130" s="928">
        <v>0</v>
      </c>
      <c r="AM130" s="928">
        <v>0</v>
      </c>
      <c r="AN130" s="928">
        <v>0</v>
      </c>
      <c r="AX130" s="16"/>
      <c r="AY130" s="8"/>
      <c r="AZ130" s="8"/>
      <c r="BA130" s="8"/>
    </row>
    <row r="131" spans="1:53" ht="14.5" outlineLevel="1" x14ac:dyDescent="0.35">
      <c r="A131" s="6"/>
      <c r="B131" s="7"/>
      <c r="C131" s="17"/>
      <c r="D131" s="17"/>
      <c r="E131" s="17"/>
      <c r="F131" s="26"/>
      <c r="G131" t="str">
        <f t="shared" si="4"/>
        <v>GGGC1Na2</v>
      </c>
      <c r="H131" s="710" t="s">
        <v>148</v>
      </c>
      <c r="I131" s="710" t="s">
        <v>148</v>
      </c>
      <c r="J131" s="710" t="s">
        <v>148</v>
      </c>
      <c r="K131" s="710" t="s">
        <v>222</v>
      </c>
      <c r="L131" s="710" t="s">
        <v>73</v>
      </c>
      <c r="M131" s="711" t="s">
        <v>815</v>
      </c>
      <c r="N131" t="b">
        <f>AND(COUNTIF(G146:$G$175,G131))</f>
        <v>0</v>
      </c>
      <c r="O131" s="33" t="s">
        <v>1152</v>
      </c>
      <c r="Q131" s="244" t="b">
        <v>1</v>
      </c>
      <c r="T131" s="244">
        <f t="shared" si="5"/>
        <v>0</v>
      </c>
      <c r="V131" s="223">
        <f t="shared" si="6"/>
        <v>1</v>
      </c>
      <c r="Y131" t="s">
        <v>66</v>
      </c>
      <c r="Z131">
        <v>1000</v>
      </c>
      <c r="AB131" t="s">
        <v>16</v>
      </c>
      <c r="AC131" s="928">
        <v>0.2</v>
      </c>
      <c r="AD131" s="928">
        <v>0.2</v>
      </c>
      <c r="AE131" s="928">
        <v>0.2</v>
      </c>
      <c r="AF131" s="928">
        <v>0.2</v>
      </c>
      <c r="AG131" s="928">
        <v>0.2</v>
      </c>
      <c r="AH131" s="928">
        <v>0</v>
      </c>
      <c r="AI131" s="928">
        <v>0.2</v>
      </c>
      <c r="AJ131" s="928">
        <v>0.2</v>
      </c>
      <c r="AK131" s="928">
        <v>0.2</v>
      </c>
      <c r="AL131" s="928">
        <v>0.2</v>
      </c>
      <c r="AM131" s="928">
        <v>0.2</v>
      </c>
      <c r="AN131" s="928">
        <v>0.2</v>
      </c>
      <c r="AX131" s="16"/>
      <c r="AY131" s="8"/>
      <c r="AZ131" s="8"/>
      <c r="BA131" s="8"/>
    </row>
    <row r="132" spans="1:53" ht="14.5" outlineLevel="1" x14ac:dyDescent="0.35">
      <c r="A132" s="6"/>
      <c r="B132" s="7"/>
      <c r="C132" s="17"/>
      <c r="D132" s="17"/>
      <c r="E132" s="17"/>
      <c r="F132" s="26"/>
      <c r="G132" t="str">
        <f t="shared" si="4"/>
        <v>GGGC1Ea2</v>
      </c>
      <c r="H132" s="710" t="s">
        <v>148</v>
      </c>
      <c r="I132" s="710" t="s">
        <v>148</v>
      </c>
      <c r="J132" s="710" t="s">
        <v>148</v>
      </c>
      <c r="K132" s="710" t="s">
        <v>222</v>
      </c>
      <c r="L132" s="710" t="s">
        <v>74</v>
      </c>
      <c r="M132" s="711" t="s">
        <v>815</v>
      </c>
      <c r="N132" t="b">
        <f>AND(COUNTIF(G147:$G$175,G132))</f>
        <v>0</v>
      </c>
      <c r="O132" s="33" t="s">
        <v>1152</v>
      </c>
      <c r="Q132" s="244" t="b">
        <v>1</v>
      </c>
      <c r="T132" s="244">
        <f t="shared" si="5"/>
        <v>0</v>
      </c>
      <c r="V132" s="223">
        <f t="shared" si="6"/>
        <v>1</v>
      </c>
      <c r="Y132" t="s">
        <v>62</v>
      </c>
      <c r="Z132">
        <v>1800</v>
      </c>
      <c r="AB132" t="s">
        <v>73</v>
      </c>
      <c r="AC132" s="928">
        <v>0.05</v>
      </c>
      <c r="AD132" s="928">
        <v>0.05</v>
      </c>
      <c r="AE132" s="928">
        <v>0.05</v>
      </c>
      <c r="AF132" s="928">
        <v>0.05</v>
      </c>
      <c r="AG132" s="928">
        <v>0.05</v>
      </c>
      <c r="AH132" s="928">
        <v>0</v>
      </c>
      <c r="AI132" s="928">
        <v>0.05</v>
      </c>
      <c r="AJ132" s="928">
        <v>0.05</v>
      </c>
      <c r="AK132" s="928">
        <v>0</v>
      </c>
      <c r="AL132" s="928">
        <v>0</v>
      </c>
      <c r="AM132" s="928">
        <v>0</v>
      </c>
      <c r="AN132" s="928">
        <v>0</v>
      </c>
      <c r="AX132" s="16"/>
      <c r="AY132" s="8"/>
      <c r="AZ132" s="8"/>
      <c r="BA132" s="8"/>
    </row>
    <row r="133" spans="1:53" ht="14.5" outlineLevel="1" x14ac:dyDescent="0.35">
      <c r="A133" s="6"/>
      <c r="B133" s="7"/>
      <c r="C133" s="17"/>
      <c r="D133" s="17"/>
      <c r="E133" s="17"/>
      <c r="F133" s="26"/>
      <c r="G133" t="str">
        <f t="shared" si="4"/>
        <v>GGGC1Pa2</v>
      </c>
      <c r="H133" s="710" t="s">
        <v>148</v>
      </c>
      <c r="I133" s="710" t="s">
        <v>148</v>
      </c>
      <c r="J133" s="710" t="s">
        <v>148</v>
      </c>
      <c r="K133" s="710" t="s">
        <v>222</v>
      </c>
      <c r="L133" s="710" t="s">
        <v>75</v>
      </c>
      <c r="M133" s="711" t="s">
        <v>815</v>
      </c>
      <c r="N133" t="b">
        <f>AND(COUNTIF(G148:$G$175,G133))</f>
        <v>0</v>
      </c>
      <c r="O133" s="33" t="s">
        <v>1152</v>
      </c>
      <c r="Q133" s="244" t="b">
        <v>1</v>
      </c>
      <c r="T133" s="244">
        <f t="shared" si="5"/>
        <v>0</v>
      </c>
      <c r="V133" s="223">
        <f t="shared" si="6"/>
        <v>1</v>
      </c>
      <c r="Y133" t="s">
        <v>940</v>
      </c>
      <c r="Z133">
        <v>1800</v>
      </c>
      <c r="AB133" t="s">
        <v>149</v>
      </c>
      <c r="AC133" s="928">
        <v>0</v>
      </c>
      <c r="AD133" s="928">
        <v>0</v>
      </c>
      <c r="AE133" s="928">
        <v>0</v>
      </c>
      <c r="AF133" s="928">
        <v>0</v>
      </c>
      <c r="AG133" s="928">
        <v>0</v>
      </c>
      <c r="AH133" s="928">
        <v>0</v>
      </c>
      <c r="AI133" s="928">
        <v>0</v>
      </c>
      <c r="AJ133" s="928">
        <v>0</v>
      </c>
      <c r="AK133" s="928">
        <v>0</v>
      </c>
      <c r="AL133" s="928">
        <v>0</v>
      </c>
      <c r="AM133" s="928">
        <v>0</v>
      </c>
      <c r="AN133" s="928">
        <v>0</v>
      </c>
      <c r="AX133" s="16"/>
      <c r="AY133" s="8"/>
      <c r="AZ133" s="8"/>
      <c r="BA133" s="8"/>
    </row>
    <row r="134" spans="1:53" ht="14.5" outlineLevel="1" x14ac:dyDescent="0.35">
      <c r="A134" s="6"/>
      <c r="B134" s="7"/>
      <c r="C134" s="17"/>
      <c r="D134" s="17"/>
      <c r="E134" s="17"/>
      <c r="F134" s="26"/>
      <c r="G134" t="str">
        <f t="shared" si="4"/>
        <v>GGGC1OFa2</v>
      </c>
      <c r="H134" s="710" t="s">
        <v>148</v>
      </c>
      <c r="I134" s="710" t="s">
        <v>148</v>
      </c>
      <c r="J134" s="710" t="s">
        <v>148</v>
      </c>
      <c r="K134" s="710" t="s">
        <v>222</v>
      </c>
      <c r="L134" s="710" t="s">
        <v>149</v>
      </c>
      <c r="M134" s="711" t="s">
        <v>815</v>
      </c>
      <c r="N134" t="b">
        <f>AND(COUNTIF(G148:$G$175,G134))</f>
        <v>0</v>
      </c>
      <c r="O134" s="33" t="s">
        <v>1152</v>
      </c>
      <c r="Q134" s="244" t="b">
        <v>1</v>
      </c>
      <c r="T134" s="244">
        <f t="shared" si="5"/>
        <v>0</v>
      </c>
      <c r="V134" s="223">
        <f t="shared" si="6"/>
        <v>1</v>
      </c>
      <c r="Y134" t="s">
        <v>61</v>
      </c>
      <c r="Z134">
        <v>1000</v>
      </c>
      <c r="AB134" t="s">
        <v>75</v>
      </c>
      <c r="AC134" s="928">
        <v>0.2</v>
      </c>
      <c r="AD134" s="928">
        <v>0.2</v>
      </c>
      <c r="AE134" s="928">
        <v>0.2</v>
      </c>
      <c r="AF134" s="928">
        <v>0.2</v>
      </c>
      <c r="AG134" s="928">
        <v>0.2</v>
      </c>
      <c r="AH134" s="928">
        <v>0</v>
      </c>
      <c r="AI134" s="928">
        <v>0.2</v>
      </c>
      <c r="AJ134" s="928">
        <v>0.2</v>
      </c>
      <c r="AK134" s="928">
        <v>0.2</v>
      </c>
      <c r="AL134" s="928">
        <v>0.2</v>
      </c>
      <c r="AM134" s="928">
        <v>0.2</v>
      </c>
      <c r="AN134" s="928">
        <v>0.2</v>
      </c>
      <c r="AX134" s="16"/>
      <c r="AY134" s="8"/>
      <c r="AZ134" s="8"/>
      <c r="BA134" s="8"/>
    </row>
    <row r="135" spans="1:53" ht="14.5" outlineLevel="1" x14ac:dyDescent="0.35">
      <c r="A135" s="6"/>
      <c r="B135" s="7"/>
      <c r="C135" s="17"/>
      <c r="D135" s="17"/>
      <c r="E135" s="17"/>
      <c r="F135" s="26"/>
      <c r="G135" t="str">
        <f t="shared" si="4"/>
        <v>SPSPSPSPSPsp</v>
      </c>
      <c r="H135" s="710" t="s">
        <v>1143</v>
      </c>
      <c r="I135" s="710" t="s">
        <v>1143</v>
      </c>
      <c r="J135" s="710" t="s">
        <v>1143</v>
      </c>
      <c r="K135" s="710" t="s">
        <v>1143</v>
      </c>
      <c r="L135" s="710" t="s">
        <v>1143</v>
      </c>
      <c r="M135" s="711" t="s">
        <v>1142</v>
      </c>
      <c r="N135" t="b">
        <f>AND(COUNTIF(G148:$G$175,G135))</f>
        <v>0</v>
      </c>
      <c r="O135" s="33" t="s">
        <v>1143</v>
      </c>
      <c r="Q135" s="244" t="b">
        <v>1</v>
      </c>
      <c r="T135" s="244">
        <f t="shared" si="5"/>
        <v>0</v>
      </c>
      <c r="V135" s="223">
        <f t="shared" si="6"/>
        <v>1</v>
      </c>
      <c r="Y135" t="s">
        <v>944</v>
      </c>
      <c r="Z135">
        <v>1000</v>
      </c>
      <c r="AB135" t="s">
        <v>1178</v>
      </c>
      <c r="AC135" s="928">
        <v>0</v>
      </c>
      <c r="AD135" s="928">
        <v>0</v>
      </c>
      <c r="AE135" s="928">
        <v>0</v>
      </c>
      <c r="AF135" s="928">
        <v>0</v>
      </c>
      <c r="AG135" s="928">
        <v>0</v>
      </c>
      <c r="AH135" s="928">
        <v>0</v>
      </c>
      <c r="AI135" s="928">
        <v>0</v>
      </c>
      <c r="AJ135" s="928">
        <v>0</v>
      </c>
      <c r="AK135" s="928">
        <v>0</v>
      </c>
      <c r="AL135" s="928">
        <v>0</v>
      </c>
      <c r="AM135" s="928">
        <v>0</v>
      </c>
      <c r="AN135" s="928">
        <v>0</v>
      </c>
      <c r="AX135" s="16"/>
      <c r="AY135" s="8"/>
      <c r="AZ135" s="8"/>
      <c r="BA135" s="8"/>
    </row>
    <row r="136" spans="1:53" ht="14.5" outlineLevel="1" x14ac:dyDescent="0.35">
      <c r="A136" s="6"/>
      <c r="B136" s="7"/>
      <c r="C136" s="17"/>
      <c r="D136" s="17"/>
      <c r="E136" s="17"/>
      <c r="F136" s="26"/>
      <c r="G136" t="str">
        <f t="shared" si="4"/>
        <v>YYWNWl</v>
      </c>
      <c r="H136" s="710" t="s">
        <v>344</v>
      </c>
      <c r="I136" s="710" t="s">
        <v>344</v>
      </c>
      <c r="J136" s="710" t="s">
        <v>8</v>
      </c>
      <c r="K136" s="710" t="s">
        <v>73</v>
      </c>
      <c r="L136" s="710" t="s">
        <v>8</v>
      </c>
      <c r="M136" s="710" t="s">
        <v>66</v>
      </c>
      <c r="N136" t="b">
        <f>AND(COUNTIF(G148:$G$175,G136))</f>
        <v>0</v>
      </c>
      <c r="O136" s="33" t="s">
        <v>879</v>
      </c>
      <c r="Q136" s="244" t="b">
        <v>1</v>
      </c>
      <c r="T136" s="244">
        <f t="shared" si="5"/>
        <v>1</v>
      </c>
      <c r="V136" s="223">
        <f t="shared" si="6"/>
        <v>0</v>
      </c>
      <c r="Y136" t="s">
        <v>69</v>
      </c>
      <c r="Z136">
        <v>1000</v>
      </c>
      <c r="AB136" t="s">
        <v>1143</v>
      </c>
      <c r="AC136" s="928">
        <v>0</v>
      </c>
      <c r="AD136" s="928">
        <v>0</v>
      </c>
      <c r="AE136" s="928">
        <v>0</v>
      </c>
      <c r="AF136" s="928">
        <v>0</v>
      </c>
      <c r="AG136" s="928">
        <v>0</v>
      </c>
      <c r="AH136" s="928">
        <v>0</v>
      </c>
      <c r="AI136" s="928">
        <v>0</v>
      </c>
      <c r="AJ136" s="928">
        <v>0</v>
      </c>
      <c r="AK136" s="928">
        <v>0</v>
      </c>
      <c r="AL136" s="928">
        <v>0</v>
      </c>
      <c r="AM136" s="928">
        <v>0</v>
      </c>
      <c r="AN136" s="928">
        <v>0</v>
      </c>
      <c r="AX136" s="16"/>
      <c r="AY136" s="8"/>
      <c r="AZ136" s="8"/>
      <c r="BA136" s="8"/>
    </row>
    <row r="137" spans="1:53" ht="14.5" outlineLevel="1" x14ac:dyDescent="0.35">
      <c r="A137" s="6"/>
      <c r="B137" s="7"/>
      <c r="C137" s="17"/>
      <c r="D137" s="17"/>
      <c r="E137" s="17"/>
      <c r="F137" s="26"/>
      <c r="G137" t="str">
        <f t="shared" si="4"/>
        <v>YYLWNw</v>
      </c>
      <c r="H137" s="710" t="s">
        <v>344</v>
      </c>
      <c r="I137" s="710" t="s">
        <v>344</v>
      </c>
      <c r="J137" s="710" t="s">
        <v>16</v>
      </c>
      <c r="K137" s="710" t="s">
        <v>8</v>
      </c>
      <c r="L137" s="710" t="s">
        <v>73</v>
      </c>
      <c r="M137" s="710" t="s">
        <v>62</v>
      </c>
      <c r="N137" t="b">
        <f>AND(COUNTIF(G148:$G$175,G137))</f>
        <v>0</v>
      </c>
      <c r="O137" s="33" t="s">
        <v>879</v>
      </c>
      <c r="Q137" s="244" t="b">
        <v>1</v>
      </c>
      <c r="T137" s="244">
        <f t="shared" si="5"/>
        <v>1</v>
      </c>
      <c r="V137" s="223">
        <f t="shared" si="6"/>
        <v>0</v>
      </c>
      <c r="Y137" t="s">
        <v>943</v>
      </c>
      <c r="Z137">
        <v>1000</v>
      </c>
      <c r="AB137" t="s">
        <v>8</v>
      </c>
      <c r="AC137" s="928">
        <v>0</v>
      </c>
      <c r="AD137" s="928">
        <v>0</v>
      </c>
      <c r="AE137" s="928">
        <v>0</v>
      </c>
      <c r="AF137" s="928">
        <v>0</v>
      </c>
      <c r="AG137" s="928">
        <v>0</v>
      </c>
      <c r="AH137" s="928">
        <v>0</v>
      </c>
      <c r="AI137" s="928">
        <v>0</v>
      </c>
      <c r="AJ137" s="928">
        <v>0</v>
      </c>
      <c r="AK137" s="928">
        <v>0</v>
      </c>
      <c r="AL137" s="928">
        <v>0</v>
      </c>
      <c r="AM137" s="928">
        <v>0</v>
      </c>
      <c r="AN137" s="928">
        <v>0</v>
      </c>
      <c r="AX137" s="16"/>
      <c r="AY137" s="8"/>
      <c r="AZ137" s="8"/>
      <c r="BA137" s="8"/>
    </row>
    <row r="138" spans="1:53" ht="14.5" outlineLevel="1" x14ac:dyDescent="0.35">
      <c r="A138" s="6"/>
      <c r="B138" s="7"/>
      <c r="C138" s="17"/>
      <c r="D138" s="17"/>
      <c r="E138" s="17"/>
      <c r="F138" s="26"/>
      <c r="G138" t="str">
        <f t="shared" si="4"/>
        <v>YYLWNwd</v>
      </c>
      <c r="H138" s="710" t="s">
        <v>344</v>
      </c>
      <c r="I138" s="710" t="s">
        <v>344</v>
      </c>
      <c r="J138" s="710" t="s">
        <v>16</v>
      </c>
      <c r="K138" s="710" t="s">
        <v>8</v>
      </c>
      <c r="L138" s="710" t="s">
        <v>73</v>
      </c>
      <c r="M138" s="710" t="s">
        <v>940</v>
      </c>
      <c r="N138" t="b">
        <f>AND(COUNTIF(G149:$G$175,G138))</f>
        <v>0</v>
      </c>
      <c r="O138" s="33" t="s">
        <v>879</v>
      </c>
      <c r="Q138" s="244" t="b">
        <v>1</v>
      </c>
      <c r="T138" s="244">
        <f t="shared" si="5"/>
        <v>1</v>
      </c>
      <c r="V138" s="223">
        <f t="shared" si="6"/>
        <v>0</v>
      </c>
      <c r="AX138" s="16"/>
      <c r="AY138" s="8"/>
      <c r="AZ138" s="8"/>
      <c r="BA138" s="8"/>
    </row>
    <row r="139" spans="1:53" ht="14.5" outlineLevel="1" x14ac:dyDescent="0.35">
      <c r="A139" s="6"/>
      <c r="B139" s="7"/>
      <c r="C139" s="17"/>
      <c r="D139" s="17"/>
      <c r="E139" s="17"/>
      <c r="F139" s="26"/>
      <c r="G139" t="str">
        <f t="shared" si="4"/>
        <v>YYWLWz</v>
      </c>
      <c r="H139" s="710" t="s">
        <v>344</v>
      </c>
      <c r="I139" s="710" t="s">
        <v>344</v>
      </c>
      <c r="J139" s="710" t="s">
        <v>8</v>
      </c>
      <c r="K139" s="710" t="s">
        <v>16</v>
      </c>
      <c r="L139" s="710" t="s">
        <v>8</v>
      </c>
      <c r="M139" s="710" t="s">
        <v>69</v>
      </c>
      <c r="N139" t="b">
        <f>AND(COUNTIF(G150:$G$175,G139))</f>
        <v>0</v>
      </c>
      <c r="O139" s="33" t="s">
        <v>879</v>
      </c>
      <c r="Q139" s="244" t="b">
        <v>1</v>
      </c>
      <c r="T139" s="244">
        <f t="shared" si="5"/>
        <v>1</v>
      </c>
      <c r="V139" s="223">
        <f t="shared" si="6"/>
        <v>0</v>
      </c>
      <c r="AX139" s="16"/>
      <c r="AY139" s="8"/>
      <c r="AZ139" s="8"/>
      <c r="BA139" s="8"/>
    </row>
    <row r="140" spans="1:53" ht="14.5" outlineLevel="1" x14ac:dyDescent="0.35">
      <c r="A140" s="6"/>
      <c r="B140" s="7"/>
      <c r="C140" s="17"/>
      <c r="D140" s="17"/>
      <c r="E140" s="17"/>
      <c r="F140" s="26"/>
      <c r="G140" t="str">
        <f t="shared" si="4"/>
        <v>YYWLWzd</v>
      </c>
      <c r="H140" s="710" t="s">
        <v>344</v>
      </c>
      <c r="I140" s="710" t="s">
        <v>344</v>
      </c>
      <c r="J140" s="710" t="s">
        <v>8</v>
      </c>
      <c r="K140" s="710" t="s">
        <v>16</v>
      </c>
      <c r="L140" s="710" t="s">
        <v>8</v>
      </c>
      <c r="M140" s="710" t="s">
        <v>943</v>
      </c>
      <c r="N140" t="b">
        <f>AND(COUNTIF(G150:$G$175,G140))</f>
        <v>0</v>
      </c>
      <c r="O140" s="33" t="s">
        <v>879</v>
      </c>
      <c r="Q140" s="244" t="b">
        <v>1</v>
      </c>
      <c r="T140" s="244">
        <f t="shared" si="5"/>
        <v>1</v>
      </c>
      <c r="V140" s="223">
        <f t="shared" si="6"/>
        <v>0</v>
      </c>
      <c r="AX140" s="16"/>
      <c r="AY140" s="8"/>
      <c r="AZ140" s="8"/>
      <c r="BA140" s="8"/>
    </row>
    <row r="141" spans="1:53" ht="14.5" outlineLevel="1" x14ac:dyDescent="0.35">
      <c r="A141" s="6"/>
      <c r="B141" s="7"/>
      <c r="C141" s="17"/>
      <c r="D141" s="17"/>
      <c r="E141" s="17"/>
      <c r="F141" s="26"/>
      <c r="G141" t="str">
        <f t="shared" si="4"/>
        <v>YYNWLw</v>
      </c>
      <c r="H141" s="710" t="s">
        <v>344</v>
      </c>
      <c r="I141" s="710" t="s">
        <v>344</v>
      </c>
      <c r="J141" s="710" t="s">
        <v>73</v>
      </c>
      <c r="K141" s="710" t="s">
        <v>8</v>
      </c>
      <c r="L141" s="710" t="s">
        <v>16</v>
      </c>
      <c r="M141" s="710" t="s">
        <v>62</v>
      </c>
      <c r="N141" t="b">
        <f>AND(COUNTIF(G150:$G$175,G141))</f>
        <v>0</v>
      </c>
      <c r="O141" s="33" t="s">
        <v>879</v>
      </c>
      <c r="Q141" s="244" t="b">
        <v>1</v>
      </c>
      <c r="T141" s="244">
        <f t="shared" si="5"/>
        <v>1</v>
      </c>
      <c r="V141" s="223">
        <f t="shared" si="6"/>
        <v>0</v>
      </c>
      <c r="AX141" s="16"/>
      <c r="AY141" s="8"/>
      <c r="AZ141" s="8"/>
      <c r="BA141" s="8"/>
    </row>
    <row r="142" spans="1:53" ht="14.5" outlineLevel="1" x14ac:dyDescent="0.35">
      <c r="A142" s="6"/>
      <c r="B142" s="7"/>
      <c r="C142" s="17"/>
      <c r="D142" s="17"/>
      <c r="E142" s="17"/>
      <c r="F142" s="26"/>
      <c r="G142" t="str">
        <f t="shared" si="4"/>
        <v>YYNWLwd</v>
      </c>
      <c r="H142" s="710" t="s">
        <v>344</v>
      </c>
      <c r="I142" s="710" t="s">
        <v>344</v>
      </c>
      <c r="J142" s="710" t="s">
        <v>73</v>
      </c>
      <c r="K142" s="710" t="s">
        <v>8</v>
      </c>
      <c r="L142" s="710" t="s">
        <v>16</v>
      </c>
      <c r="M142" s="710" t="s">
        <v>940</v>
      </c>
      <c r="N142" t="b">
        <f>AND(COUNTIF(G156:$G$175,G142))</f>
        <v>0</v>
      </c>
      <c r="O142" s="33" t="s">
        <v>879</v>
      </c>
      <c r="Q142" s="244" t="b">
        <v>1</v>
      </c>
      <c r="T142" s="244">
        <f t="shared" si="5"/>
        <v>1</v>
      </c>
      <c r="V142" s="223">
        <f t="shared" si="6"/>
        <v>0</v>
      </c>
      <c r="AX142" s="16"/>
      <c r="AY142" s="8"/>
      <c r="AZ142" s="8"/>
      <c r="BA142" s="8"/>
    </row>
    <row r="143" spans="1:53" ht="14.5" outlineLevel="1" x14ac:dyDescent="0.35">
      <c r="A143" s="6"/>
      <c r="B143" s="7"/>
      <c r="C143" s="17"/>
      <c r="D143" s="17"/>
      <c r="E143" s="17"/>
      <c r="F143" s="26"/>
      <c r="G143" t="str">
        <f t="shared" si="4"/>
        <v>AYAA2A1w</v>
      </c>
      <c r="H143" s="710" t="s">
        <v>22</v>
      </c>
      <c r="I143" s="710" t="s">
        <v>344</v>
      </c>
      <c r="J143" s="710" t="s">
        <v>22</v>
      </c>
      <c r="K143" s="710" t="s">
        <v>1180</v>
      </c>
      <c r="L143" s="710" t="s">
        <v>221</v>
      </c>
      <c r="M143" s="710" t="s">
        <v>62</v>
      </c>
      <c r="N143" t="b">
        <f>AND(COUNTIF(G156:$G$175,G143))</f>
        <v>0</v>
      </c>
      <c r="O143" s="33" t="s">
        <v>1205</v>
      </c>
      <c r="Q143" s="244" t="b">
        <v>1</v>
      </c>
      <c r="T143" s="244">
        <f t="shared" si="5"/>
        <v>1</v>
      </c>
      <c r="V143" s="223">
        <f t="shared" si="6"/>
        <v>0</v>
      </c>
      <c r="AX143" s="16"/>
      <c r="AY143" s="8"/>
      <c r="AZ143" s="8"/>
      <c r="BA143" s="8"/>
    </row>
    <row r="144" spans="1:53" ht="14.5" outlineLevel="1" x14ac:dyDescent="0.35">
      <c r="A144" s="6"/>
      <c r="B144" s="7"/>
      <c r="C144" s="17"/>
      <c r="D144" s="17"/>
      <c r="E144" s="17"/>
      <c r="F144" s="26"/>
      <c r="G144" t="str">
        <f t="shared" si="4"/>
        <v>AYAA2A1wd</v>
      </c>
      <c r="H144" s="710" t="s">
        <v>22</v>
      </c>
      <c r="I144" s="710" t="s">
        <v>344</v>
      </c>
      <c r="J144" s="710" t="s">
        <v>22</v>
      </c>
      <c r="K144" s="710" t="s">
        <v>1180</v>
      </c>
      <c r="L144" s="710" t="s">
        <v>221</v>
      </c>
      <c r="M144" s="710" t="s">
        <v>940</v>
      </c>
      <c r="N144" t="b">
        <f>AND(COUNTIF(G156:$G$175,G144))</f>
        <v>0</v>
      </c>
      <c r="O144" s="33" t="s">
        <v>1205</v>
      </c>
      <c r="Q144" s="244" t="b">
        <v>1</v>
      </c>
      <c r="T144" s="244">
        <f t="shared" si="5"/>
        <v>1</v>
      </c>
      <c r="V144" s="223">
        <f t="shared" si="6"/>
        <v>0</v>
      </c>
      <c r="AX144" s="16"/>
      <c r="AY144" s="8"/>
      <c r="AZ144" s="8"/>
      <c r="BA144" s="8"/>
    </row>
    <row r="145" spans="1:53" ht="14.5" outlineLevel="1" x14ac:dyDescent="0.35">
      <c r="A145" s="6"/>
      <c r="B145" s="7"/>
      <c r="C145" s="17"/>
      <c r="D145" s="17"/>
      <c r="E145" s="17"/>
      <c r="F145" s="26"/>
      <c r="G145" t="str">
        <f t="shared" si="4"/>
        <v>AAWA2A1a</v>
      </c>
      <c r="H145" s="710" t="s">
        <v>22</v>
      </c>
      <c r="I145" s="710" t="s">
        <v>22</v>
      </c>
      <c r="J145" s="710" t="s">
        <v>8</v>
      </c>
      <c r="K145" s="710" t="s">
        <v>1180</v>
      </c>
      <c r="L145" s="710" t="s">
        <v>221</v>
      </c>
      <c r="M145" s="710" t="s">
        <v>68</v>
      </c>
      <c r="N145" t="b">
        <f>AND(COUNTIF(G157:$G$175,G145))</f>
        <v>0</v>
      </c>
      <c r="O145" s="33" t="s">
        <v>1205</v>
      </c>
      <c r="Q145" s="244" t="b">
        <v>1</v>
      </c>
      <c r="T145" s="244">
        <f t="shared" si="5"/>
        <v>0</v>
      </c>
      <c r="V145" s="223">
        <f t="shared" si="6"/>
        <v>1</v>
      </c>
      <c r="AX145" s="16"/>
      <c r="AY145" s="8"/>
      <c r="AZ145" s="8"/>
      <c r="BA145" s="8"/>
    </row>
    <row r="146" spans="1:53" ht="14.5" outlineLevel="1" x14ac:dyDescent="0.3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1205</v>
      </c>
      <c r="Q146" s="244" t="b">
        <v>1</v>
      </c>
      <c r="T146" s="244">
        <f t="shared" si="5"/>
        <v>0</v>
      </c>
      <c r="V146" s="223">
        <f t="shared" si="6"/>
        <v>1</v>
      </c>
      <c r="AX146" s="16"/>
      <c r="AY146" s="8"/>
      <c r="AZ146" s="8"/>
      <c r="BA146" s="8"/>
    </row>
    <row r="147" spans="1:53" ht="14.5" outlineLevel="1" x14ac:dyDescent="0.35">
      <c r="A147" s="6"/>
      <c r="B147" s="7"/>
      <c r="C147" s="17"/>
      <c r="D147" s="17"/>
      <c r="E147" s="17"/>
      <c r="F147" s="26"/>
      <c r="G147" t="str">
        <f t="shared" si="4"/>
        <v>YAAA2Wa</v>
      </c>
      <c r="H147" s="710" t="s">
        <v>344</v>
      </c>
      <c r="I147" s="710" t="s">
        <v>22</v>
      </c>
      <c r="J147" s="710" t="s">
        <v>22</v>
      </c>
      <c r="K147" s="710" t="s">
        <v>1180</v>
      </c>
      <c r="L147" s="710" t="s">
        <v>8</v>
      </c>
      <c r="M147" s="710" t="s">
        <v>68</v>
      </c>
      <c r="N147" t="b">
        <f>AND(COUNTIF(G167:$G$175,G147))</f>
        <v>0</v>
      </c>
      <c r="O147" s="33" t="s">
        <v>1205</v>
      </c>
      <c r="Q147" s="244" t="b">
        <v>1</v>
      </c>
      <c r="T147" s="244">
        <f t="shared" si="5"/>
        <v>0</v>
      </c>
      <c r="V147" s="223">
        <f t="shared" si="6"/>
        <v>1</v>
      </c>
      <c r="AX147" s="16"/>
      <c r="AY147" s="8"/>
      <c r="AZ147" s="8"/>
      <c r="BA147" s="8"/>
    </row>
    <row r="148" spans="1:53" ht="14.5" outlineLevel="1" x14ac:dyDescent="0.35">
      <c r="A148" s="6"/>
      <c r="B148" s="7"/>
      <c r="C148" s="17"/>
      <c r="D148" s="17"/>
      <c r="E148" s="17"/>
      <c r="F148" s="26"/>
      <c r="G148" t="str">
        <f>_xlfn.CONCAT(H148:M148)</f>
        <v>AYAWA1w</v>
      </c>
      <c r="H148" s="710" t="s">
        <v>22</v>
      </c>
      <c r="I148" s="710" t="s">
        <v>344</v>
      </c>
      <c r="J148" s="710" t="s">
        <v>22</v>
      </c>
      <c r="K148" s="710" t="s">
        <v>8</v>
      </c>
      <c r="L148" s="710" t="s">
        <v>221</v>
      </c>
      <c r="M148" s="710" t="s">
        <v>62</v>
      </c>
      <c r="N148" t="b">
        <f>AND(COUNTIF(G169:$G$175,G148))</f>
        <v>0</v>
      </c>
      <c r="O148" s="33" t="s">
        <v>1206</v>
      </c>
      <c r="Q148" s="244" t="b">
        <v>1</v>
      </c>
      <c r="T148" s="244">
        <f t="shared" si="5"/>
        <v>1</v>
      </c>
      <c r="V148" s="223">
        <f t="shared" si="6"/>
        <v>0</v>
      </c>
      <c r="AX148" s="16"/>
      <c r="AY148" s="8"/>
      <c r="AZ148" s="8"/>
      <c r="BA148" s="8"/>
    </row>
    <row r="149" spans="1:53" ht="14.5" outlineLevel="1" x14ac:dyDescent="0.35">
      <c r="A149" s="6"/>
      <c r="B149" s="7"/>
      <c r="C149" s="17"/>
      <c r="D149" s="17"/>
      <c r="E149" s="17"/>
      <c r="F149" s="26"/>
      <c r="G149" t="str">
        <f t="shared" ref="G149:G151" si="7">_xlfn.CONCAT(H149:M149)</f>
        <v>AYAWA1wd</v>
      </c>
      <c r="H149" s="710" t="s">
        <v>22</v>
      </c>
      <c r="I149" s="710" t="s">
        <v>344</v>
      </c>
      <c r="J149" s="710" t="s">
        <v>22</v>
      </c>
      <c r="K149" s="710" t="s">
        <v>8</v>
      </c>
      <c r="L149" s="710" t="s">
        <v>221</v>
      </c>
      <c r="M149" s="710" t="s">
        <v>940</v>
      </c>
      <c r="N149" t="b">
        <f>AND(COUNTIF(G169:$G$175,G149))</f>
        <v>0</v>
      </c>
      <c r="O149" s="33" t="s">
        <v>1206</v>
      </c>
      <c r="Q149" s="244" t="b">
        <v>1</v>
      </c>
      <c r="T149" s="244">
        <f t="shared" si="5"/>
        <v>1</v>
      </c>
      <c r="V149" s="223">
        <f t="shared" si="6"/>
        <v>0</v>
      </c>
      <c r="AX149" s="16"/>
      <c r="AY149" s="8"/>
      <c r="AZ149" s="8"/>
      <c r="BA149" s="8"/>
    </row>
    <row r="150" spans="1:53" ht="14.5" outlineLevel="1" x14ac:dyDescent="0.35">
      <c r="A150" s="6"/>
      <c r="B150" s="7"/>
      <c r="C150" s="17"/>
      <c r="D150" s="17"/>
      <c r="E150" s="17"/>
      <c r="F150" s="26"/>
      <c r="G150" t="str">
        <f t="shared" si="7"/>
        <v>YAWA2Wa</v>
      </c>
      <c r="H150" s="710" t="s">
        <v>344</v>
      </c>
      <c r="I150" s="710" t="s">
        <v>22</v>
      </c>
      <c r="J150" s="710" t="s">
        <v>8</v>
      </c>
      <c r="K150" s="710" t="s">
        <v>1180</v>
      </c>
      <c r="L150" s="710" t="s">
        <v>8</v>
      </c>
      <c r="M150" s="710" t="s">
        <v>68</v>
      </c>
      <c r="N150" t="b">
        <f>AND(COUNTIF(G169:$G$175,G150))</f>
        <v>0</v>
      </c>
      <c r="O150" s="33" t="s">
        <v>1206</v>
      </c>
      <c r="Q150" s="244" t="b">
        <v>1</v>
      </c>
      <c r="T150" s="244">
        <f t="shared" si="5"/>
        <v>0</v>
      </c>
      <c r="V150" s="223">
        <f t="shared" si="6"/>
        <v>1</v>
      </c>
      <c r="AX150" s="16"/>
      <c r="AY150" s="8"/>
      <c r="AZ150" s="8"/>
      <c r="BA150" s="8"/>
    </row>
    <row r="151" spans="1:53" ht="14.5" outlineLevel="1" x14ac:dyDescent="0.35">
      <c r="A151" s="6"/>
      <c r="B151" s="7"/>
      <c r="C151" s="17"/>
      <c r="D151" s="17"/>
      <c r="E151" s="17"/>
      <c r="F151" s="26"/>
      <c r="G151" t="str">
        <f t="shared" si="7"/>
        <v>YYAWWa</v>
      </c>
      <c r="H151" s="710" t="s">
        <v>344</v>
      </c>
      <c r="I151" s="710" t="s">
        <v>344</v>
      </c>
      <c r="J151" s="710" t="s">
        <v>22</v>
      </c>
      <c r="K151" s="710" t="s">
        <v>8</v>
      </c>
      <c r="L151" s="710" t="s">
        <v>8</v>
      </c>
      <c r="M151" s="710" t="s">
        <v>68</v>
      </c>
      <c r="N151" t="b">
        <f>AND(COUNTIF(G156:$G$175,G151))</f>
        <v>0</v>
      </c>
      <c r="O151" s="33" t="s">
        <v>1284</v>
      </c>
      <c r="Q151" s="244" t="b">
        <v>1</v>
      </c>
      <c r="T151" s="244">
        <f t="shared" ref="T151:T155" si="8">IF(OR(M151="a",M151="a2",M151="sp"),0,1)</f>
        <v>0</v>
      </c>
      <c r="V151" s="223">
        <f t="shared" ref="V151:V155" si="9">1-T151</f>
        <v>1</v>
      </c>
      <c r="AX151" s="16"/>
      <c r="AY151" s="8"/>
      <c r="AZ151" s="8"/>
      <c r="BA151" s="8"/>
    </row>
    <row r="152" spans="1:53" ht="14.5" outlineLevel="1" x14ac:dyDescent="0.35">
      <c r="A152" s="6"/>
      <c r="B152" s="7"/>
      <c r="C152" s="17"/>
      <c r="D152" s="17"/>
      <c r="E152" s="17"/>
      <c r="F152" s="26"/>
      <c r="G152" t="str">
        <f>_xlfn.CONCAT(H152:M152)</f>
        <v>YYWA2Ww</v>
      </c>
      <c r="H152" s="710" t="s">
        <v>344</v>
      </c>
      <c r="I152" s="710" t="s">
        <v>344</v>
      </c>
      <c r="J152" s="710" t="s">
        <v>8</v>
      </c>
      <c r="K152" s="710" t="s">
        <v>1180</v>
      </c>
      <c r="L152" s="710" t="s">
        <v>8</v>
      </c>
      <c r="M152" s="710" t="s">
        <v>62</v>
      </c>
      <c r="N152" t="b">
        <f>AND(COUNTIF(G156:$G$175,G152))</f>
        <v>0</v>
      </c>
      <c r="O152" s="33" t="s">
        <v>1284</v>
      </c>
      <c r="Q152" s="244" t="b">
        <v>1</v>
      </c>
      <c r="T152" s="244">
        <f t="shared" si="8"/>
        <v>1</v>
      </c>
      <c r="V152" s="223">
        <f t="shared" si="9"/>
        <v>0</v>
      </c>
      <c r="AX152" s="16"/>
      <c r="AY152" s="8"/>
      <c r="AZ152" s="8"/>
      <c r="BA152" s="8"/>
    </row>
    <row r="153" spans="1:53" ht="14.5" outlineLevel="1" x14ac:dyDescent="0.35">
      <c r="A153" s="6"/>
      <c r="B153" s="7"/>
      <c r="C153" s="17"/>
      <c r="D153" s="17"/>
      <c r="E153" s="17"/>
      <c r="F153" s="26"/>
      <c r="G153" t="str">
        <f t="shared" ref="G153" si="10">_xlfn.CONCAT(H153:M153)</f>
        <v>YYWA2Wwd</v>
      </c>
      <c r="H153" s="710" t="s">
        <v>344</v>
      </c>
      <c r="I153" s="710" t="s">
        <v>344</v>
      </c>
      <c r="J153" s="710" t="s">
        <v>8</v>
      </c>
      <c r="K153" s="710" t="s">
        <v>1180</v>
      </c>
      <c r="L153" s="710" t="s">
        <v>8</v>
      </c>
      <c r="M153" s="710" t="s">
        <v>940</v>
      </c>
      <c r="N153" t="b">
        <f>AND(COUNTIF(G156:$G$175,G153))</f>
        <v>0</v>
      </c>
      <c r="O153" s="33" t="s">
        <v>1284</v>
      </c>
      <c r="Q153" s="244" t="b">
        <v>1</v>
      </c>
      <c r="T153" s="244">
        <f t="shared" si="8"/>
        <v>1</v>
      </c>
      <c r="V153" s="223">
        <f t="shared" si="9"/>
        <v>0</v>
      </c>
      <c r="X153" t="s">
        <v>1286</v>
      </c>
      <c r="Z153" t="s">
        <v>1287</v>
      </c>
      <c r="AX153" s="16"/>
      <c r="AY153" s="8"/>
      <c r="AZ153" s="8"/>
      <c r="BA153" s="8"/>
    </row>
    <row r="154" spans="1:53" ht="14.5" outlineLevel="1" x14ac:dyDescent="0.35">
      <c r="A154" s="6"/>
      <c r="B154" s="7"/>
      <c r="C154" s="17"/>
      <c r="D154" s="17"/>
      <c r="E154" s="17"/>
      <c r="F154" s="26"/>
      <c r="G154" t="str">
        <f>_xlfn.CONCAT(H154:M154)</f>
        <v>YYWWA1w</v>
      </c>
      <c r="H154" s="710" t="s">
        <v>344</v>
      </c>
      <c r="I154" s="710" t="s">
        <v>344</v>
      </c>
      <c r="J154" s="710" t="s">
        <v>8</v>
      </c>
      <c r="K154" s="710" t="s">
        <v>8</v>
      </c>
      <c r="L154" s="710" t="s">
        <v>221</v>
      </c>
      <c r="M154" s="710" t="s">
        <v>62</v>
      </c>
      <c r="N154" t="b">
        <f>AND(COUNTIF(G156:$G$175,G154))</f>
        <v>0</v>
      </c>
      <c r="O154" s="33" t="s">
        <v>1284</v>
      </c>
      <c r="Q154" s="244" t="b">
        <v>1</v>
      </c>
      <c r="T154" s="244">
        <f t="shared" si="8"/>
        <v>1</v>
      </c>
      <c r="V154" s="223">
        <f t="shared" si="9"/>
        <v>0</v>
      </c>
      <c r="Y154" t="s">
        <v>68</v>
      </c>
      <c r="Z154">
        <v>0</v>
      </c>
      <c r="AX154" s="16"/>
      <c r="AY154" s="8"/>
      <c r="AZ154" s="8"/>
      <c r="BA154" s="8"/>
    </row>
    <row r="155" spans="1:53" ht="14.5" outlineLevel="1" x14ac:dyDescent="0.35">
      <c r="A155" s="6"/>
      <c r="B155" s="7"/>
      <c r="C155" s="17"/>
      <c r="D155" s="17"/>
      <c r="E155" s="17"/>
      <c r="F155" s="26"/>
      <c r="G155" t="str">
        <f t="shared" ref="G155" si="11">_xlfn.CONCAT(H155:M155)</f>
        <v>YYWWA1wd</v>
      </c>
      <c r="H155" s="710" t="s">
        <v>344</v>
      </c>
      <c r="I155" s="710" t="s">
        <v>344</v>
      </c>
      <c r="J155" s="710" t="s">
        <v>8</v>
      </c>
      <c r="K155" s="710" t="s">
        <v>8</v>
      </c>
      <c r="L155" s="710" t="s">
        <v>221</v>
      </c>
      <c r="M155" s="710" t="s">
        <v>940</v>
      </c>
      <c r="N155" t="b">
        <f>AND(COUNTIF(G156:$G$175,G155))</f>
        <v>0</v>
      </c>
      <c r="O155" s="33" t="s">
        <v>1284</v>
      </c>
      <c r="Q155" s="244" t="b">
        <v>1</v>
      </c>
      <c r="T155" s="244">
        <f t="shared" si="8"/>
        <v>1</v>
      </c>
      <c r="V155" s="223">
        <f t="shared" si="9"/>
        <v>0</v>
      </c>
      <c r="Y155" t="s">
        <v>65</v>
      </c>
      <c r="Z155">
        <v>1.95</v>
      </c>
      <c r="AX155" s="16"/>
      <c r="AY155" s="8"/>
      <c r="AZ155" s="8"/>
      <c r="BA155" s="8"/>
    </row>
    <row r="156" spans="1:53" ht="14.5" outlineLevel="1" x14ac:dyDescent="0.35">
      <c r="A156" s="6"/>
      <c r="B156" s="7"/>
      <c r="C156" s="17"/>
      <c r="D156" s="17"/>
      <c r="E156" s="17"/>
      <c r="F156" s="26"/>
      <c r="G156" t="str">
        <f>_xlfn.CONCAT(H156:M156)</f>
        <v>YYWWWw</v>
      </c>
      <c r="H156" s="710" t="s">
        <v>344</v>
      </c>
      <c r="I156" s="710" t="s">
        <v>344</v>
      </c>
      <c r="J156" s="710" t="s">
        <v>8</v>
      </c>
      <c r="K156" s="710" t="s">
        <v>8</v>
      </c>
      <c r="L156" s="710" t="s">
        <v>8</v>
      </c>
      <c r="M156" s="710" t="s">
        <v>62</v>
      </c>
      <c r="N156" t="b">
        <f>AND(COUNTIF(G169:$G$175,G156))</f>
        <v>0</v>
      </c>
      <c r="O156" s="33" t="s">
        <v>1207</v>
      </c>
      <c r="Q156" s="244" t="b">
        <v>1</v>
      </c>
      <c r="T156" s="244">
        <f t="shared" si="5"/>
        <v>1</v>
      </c>
      <c r="V156" s="223">
        <f t="shared" si="6"/>
        <v>0</v>
      </c>
      <c r="Y156" t="s">
        <v>941</v>
      </c>
      <c r="Z156">
        <f>Z155</f>
        <v>1.95</v>
      </c>
      <c r="AX156" s="16"/>
      <c r="AY156" s="8"/>
      <c r="AZ156" s="8"/>
      <c r="BA156" s="8"/>
    </row>
    <row r="157" spans="1:53" ht="14.5" outlineLevel="1" x14ac:dyDescent="0.35">
      <c r="A157" s="6"/>
      <c r="B157" s="7"/>
      <c r="C157" s="17"/>
      <c r="D157" s="17"/>
      <c r="E157" s="17"/>
      <c r="F157" s="26"/>
      <c r="G157" t="str">
        <f t="shared" ref="G157:G168" si="12">_xlfn.CONCAT(H157:M157)</f>
        <v>YYWWWwd</v>
      </c>
      <c r="H157" s="710" t="s">
        <v>344</v>
      </c>
      <c r="I157" s="710" t="s">
        <v>344</v>
      </c>
      <c r="J157" s="710" t="s">
        <v>8</v>
      </c>
      <c r="K157" s="710" t="s">
        <v>8</v>
      </c>
      <c r="L157" s="710" t="s">
        <v>8</v>
      </c>
      <c r="M157" s="710" t="s">
        <v>940</v>
      </c>
      <c r="N157" t="b">
        <f>AND(COUNTIF(G169:$G$175,G157))</f>
        <v>0</v>
      </c>
      <c r="O157" s="33" t="s">
        <v>1207</v>
      </c>
      <c r="Q157" s="244" t="b">
        <v>1</v>
      </c>
      <c r="T157" s="244">
        <f t="shared" si="5"/>
        <v>1</v>
      </c>
      <c r="V157" s="223">
        <f t="shared" si="6"/>
        <v>0</v>
      </c>
      <c r="Y157" t="s">
        <v>64</v>
      </c>
      <c r="Z157">
        <v>3.75</v>
      </c>
      <c r="AX157" s="16"/>
      <c r="AY157" s="8"/>
      <c r="AZ157" s="8"/>
      <c r="BA157" s="8"/>
    </row>
    <row r="158" spans="1:53" ht="14.5" outlineLevel="1" x14ac:dyDescent="0.35">
      <c r="A158" s="6"/>
      <c r="B158" s="7"/>
      <c r="C158" s="17"/>
      <c r="D158" s="17"/>
      <c r="E158" s="17"/>
      <c r="F158" s="26"/>
      <c r="G158" t="str">
        <f t="shared" ref="G158" si="13">_xlfn.CONCAT(H158:M158)</f>
        <v>YYNWBz</v>
      </c>
      <c r="H158" s="710" t="s">
        <v>344</v>
      </c>
      <c r="I158" s="710" t="s">
        <v>344</v>
      </c>
      <c r="J158" s="710" t="s">
        <v>73</v>
      </c>
      <c r="K158" s="710" t="s">
        <v>8</v>
      </c>
      <c r="L158" s="710" t="s">
        <v>14</v>
      </c>
      <c r="M158" s="710" t="s">
        <v>69</v>
      </c>
      <c r="N158" t="b">
        <f>AND(COUNTIF(G164:$G$175,G158))</f>
        <v>0</v>
      </c>
      <c r="O158" s="33" t="s">
        <v>1296</v>
      </c>
      <c r="Q158" s="244" t="b">
        <v>1</v>
      </c>
      <c r="T158" s="244">
        <f t="shared" ref="T158:T163" si="14">IF(OR(M158="a",M158="a2",M158="sp"),0,1)</f>
        <v>1</v>
      </c>
      <c r="V158" s="223">
        <f t="shared" ref="V158:V163" si="15">1-T158</f>
        <v>0</v>
      </c>
      <c r="Y158" t="s">
        <v>942</v>
      </c>
      <c r="Z158">
        <f>Z157</f>
        <v>3.75</v>
      </c>
      <c r="AX158" s="16"/>
      <c r="AY158" s="8"/>
      <c r="AZ158" s="8"/>
      <c r="BA158" s="8"/>
    </row>
    <row r="159" spans="1:53" ht="14.5" outlineLevel="1" x14ac:dyDescent="0.35">
      <c r="A159" s="6"/>
      <c r="B159" s="7"/>
      <c r="C159" s="17"/>
      <c r="D159" s="17"/>
      <c r="E159" s="17"/>
      <c r="F159" s="26"/>
      <c r="G159" t="str">
        <f t="shared" ref="G159" si="16">_xlfn.CONCAT(H159:M159)</f>
        <v>YYNWBzd</v>
      </c>
      <c r="H159" s="710" t="s">
        <v>344</v>
      </c>
      <c r="I159" s="710" t="s">
        <v>344</v>
      </c>
      <c r="J159" s="710" t="s">
        <v>73</v>
      </c>
      <c r="K159" s="710" t="s">
        <v>8</v>
      </c>
      <c r="L159" s="710" t="s">
        <v>14</v>
      </c>
      <c r="M159" s="710" t="s">
        <v>943</v>
      </c>
      <c r="N159" t="b">
        <f>AND(COUNTIF(G165:$G$175,G159))</f>
        <v>0</v>
      </c>
      <c r="O159" s="33" t="s">
        <v>1296</v>
      </c>
      <c r="Q159" s="244" t="b">
        <v>1</v>
      </c>
      <c r="T159" s="244">
        <f t="shared" ref="T159" si="17">IF(OR(M159="a",M159="a2",M159="sp"),0,1)</f>
        <v>1</v>
      </c>
      <c r="V159" s="223">
        <f t="shared" ref="V159" si="18">1-T159</f>
        <v>0</v>
      </c>
      <c r="Y159" t="s">
        <v>219</v>
      </c>
      <c r="Z159">
        <v>0</v>
      </c>
      <c r="AX159" s="16"/>
      <c r="AY159" s="8"/>
      <c r="AZ159" s="8"/>
      <c r="BA159" s="8"/>
    </row>
    <row r="160" spans="1:53" ht="14.5" outlineLevel="1" x14ac:dyDescent="0.35">
      <c r="A160" s="6"/>
      <c r="B160" s="7"/>
      <c r="C160" s="17"/>
      <c r="D160" s="17"/>
      <c r="E160" s="17"/>
      <c r="F160" s="26"/>
      <c r="G160" t="str">
        <f>_xlfn.CONCAT(H160:M160)</f>
        <v>YYBNWb</v>
      </c>
      <c r="H160" s="710" t="s">
        <v>344</v>
      </c>
      <c r="I160" s="710" t="s">
        <v>344</v>
      </c>
      <c r="J160" s="710" t="s">
        <v>14</v>
      </c>
      <c r="K160" s="710" t="s">
        <v>73</v>
      </c>
      <c r="L160" s="710" t="s">
        <v>8</v>
      </c>
      <c r="M160" s="710" t="s">
        <v>65</v>
      </c>
      <c r="N160" t="b">
        <f>AND(COUNTIF(G164:$G$175,G160))</f>
        <v>0</v>
      </c>
      <c r="O160" s="33" t="s">
        <v>1296</v>
      </c>
      <c r="Q160" s="244" t="b">
        <v>1</v>
      </c>
      <c r="T160" s="244">
        <f t="shared" si="14"/>
        <v>1</v>
      </c>
      <c r="V160" s="223">
        <f t="shared" si="15"/>
        <v>0</v>
      </c>
      <c r="Y160" t="s">
        <v>66</v>
      </c>
      <c r="Z160">
        <v>0</v>
      </c>
      <c r="AX160" s="16"/>
      <c r="AY160" s="8"/>
      <c r="AZ160" s="8"/>
      <c r="BA160" s="8"/>
    </row>
    <row r="161" spans="1:53" ht="14.5" outlineLevel="1" x14ac:dyDescent="0.35">
      <c r="A161" s="6"/>
      <c r="B161" s="7"/>
      <c r="C161" s="17"/>
      <c r="D161" s="17"/>
      <c r="E161" s="17"/>
      <c r="F161" s="26"/>
      <c r="G161" t="str">
        <f t="shared" ref="G161" si="19">_xlfn.CONCAT(H161:M161)</f>
        <v>YYBNWbd</v>
      </c>
      <c r="H161" s="710" t="s">
        <v>344</v>
      </c>
      <c r="I161" s="710" t="s">
        <v>344</v>
      </c>
      <c r="J161" s="710" t="s">
        <v>14</v>
      </c>
      <c r="K161" s="710" t="s">
        <v>73</v>
      </c>
      <c r="L161" s="710" t="s">
        <v>8</v>
      </c>
      <c r="M161" s="710" t="s">
        <v>941</v>
      </c>
      <c r="N161" t="b">
        <f>AND(COUNTIF(G164:$G$175,G161))</f>
        <v>0</v>
      </c>
      <c r="O161" s="33" t="s">
        <v>1296</v>
      </c>
      <c r="Q161" s="244" t="b">
        <v>1</v>
      </c>
      <c r="T161" s="244">
        <f t="shared" si="14"/>
        <v>1</v>
      </c>
      <c r="V161" s="223">
        <f t="shared" si="15"/>
        <v>0</v>
      </c>
      <c r="Y161" t="s">
        <v>61</v>
      </c>
      <c r="Z161">
        <v>15</v>
      </c>
      <c r="AX161" s="16"/>
      <c r="AY161" s="8"/>
      <c r="AZ161" s="8"/>
      <c r="BA161" s="8"/>
    </row>
    <row r="162" spans="1:53" ht="14.5" outlineLevel="1" x14ac:dyDescent="0.35">
      <c r="A162" s="6"/>
      <c r="B162" s="7"/>
      <c r="C162" s="17"/>
      <c r="D162" s="17"/>
      <c r="E162" s="17"/>
      <c r="F162" s="26"/>
      <c r="G162" t="str">
        <f>_xlfn.CONCAT(H162:M162)</f>
        <v>YYWBNw</v>
      </c>
      <c r="H162" s="710" t="s">
        <v>344</v>
      </c>
      <c r="I162" s="710" t="s">
        <v>344</v>
      </c>
      <c r="J162" s="710" t="s">
        <v>8</v>
      </c>
      <c r="K162" s="710" t="s">
        <v>14</v>
      </c>
      <c r="L162" s="710" t="s">
        <v>73</v>
      </c>
      <c r="M162" s="710" t="s">
        <v>62</v>
      </c>
      <c r="N162" t="b">
        <f>AND(COUNTIF(G164:$G$175,G162))</f>
        <v>0</v>
      </c>
      <c r="O162" s="33" t="s">
        <v>1296</v>
      </c>
      <c r="Q162" s="244" t="b">
        <v>1</v>
      </c>
      <c r="T162" s="244">
        <f t="shared" si="14"/>
        <v>1</v>
      </c>
      <c r="V162" s="223">
        <f t="shared" si="15"/>
        <v>0</v>
      </c>
      <c r="Y162" t="s">
        <v>944</v>
      </c>
      <c r="Z162">
        <f>Z161</f>
        <v>15</v>
      </c>
      <c r="AX162" s="16"/>
      <c r="AY162" s="8"/>
      <c r="AZ162" s="8"/>
      <c r="BA162" s="8"/>
    </row>
    <row r="163" spans="1:53" ht="14.5" outlineLevel="1" x14ac:dyDescent="0.35">
      <c r="A163" s="6"/>
      <c r="B163" s="7"/>
      <c r="C163" s="17"/>
      <c r="D163" s="17"/>
      <c r="E163" s="17"/>
      <c r="F163" s="26"/>
      <c r="G163" t="str">
        <f t="shared" ref="G163" si="20">_xlfn.CONCAT(H163:M163)</f>
        <v>YYWBNwd</v>
      </c>
      <c r="H163" s="710" t="s">
        <v>344</v>
      </c>
      <c r="I163" s="710" t="s">
        <v>344</v>
      </c>
      <c r="J163" s="710" t="s">
        <v>8</v>
      </c>
      <c r="K163" s="710" t="s">
        <v>14</v>
      </c>
      <c r="L163" s="710" t="s">
        <v>73</v>
      </c>
      <c r="M163" s="710" t="s">
        <v>940</v>
      </c>
      <c r="N163" t="b">
        <f>AND(COUNTIF(G164:$G$175,G163))</f>
        <v>0</v>
      </c>
      <c r="O163" s="33" t="s">
        <v>1296</v>
      </c>
      <c r="Q163" s="244" t="b">
        <v>1</v>
      </c>
      <c r="T163" s="244">
        <f t="shared" si="14"/>
        <v>1</v>
      </c>
      <c r="V163" s="223">
        <f t="shared" si="15"/>
        <v>0</v>
      </c>
      <c r="Y163" t="s">
        <v>69</v>
      </c>
      <c r="Z163">
        <f t="shared" ref="Z163:Z164" si="21">Z162</f>
        <v>15</v>
      </c>
      <c r="AX163" s="16"/>
      <c r="AY163" s="8"/>
      <c r="AZ163" s="8"/>
      <c r="BA163" s="8"/>
    </row>
    <row r="164" spans="1:53" ht="14.5" outlineLevel="1" x14ac:dyDescent="0.35">
      <c r="A164" s="6"/>
      <c r="B164" s="7"/>
      <c r="C164" s="17"/>
      <c r="D164" s="17"/>
      <c r="E164" s="17"/>
      <c r="F164" s="26"/>
      <c r="G164" t="str">
        <f t="shared" si="12"/>
        <v>YYLWBl</v>
      </c>
      <c r="H164" s="710" t="s">
        <v>344</v>
      </c>
      <c r="I164" s="710" t="s">
        <v>344</v>
      </c>
      <c r="J164" s="710" t="s">
        <v>16</v>
      </c>
      <c r="K164" s="710" t="s">
        <v>8</v>
      </c>
      <c r="L164" s="710" t="s">
        <v>14</v>
      </c>
      <c r="M164" s="710" t="s">
        <v>66</v>
      </c>
      <c r="N164" t="b">
        <f>AND(COUNTIF(G169:$G$175,G164))</f>
        <v>0</v>
      </c>
      <c r="O164" s="33" t="s">
        <v>1208</v>
      </c>
      <c r="Q164" s="244" t="b">
        <v>1</v>
      </c>
      <c r="T164" s="244">
        <f t="shared" si="5"/>
        <v>1</v>
      </c>
      <c r="V164" s="223">
        <f t="shared" si="6"/>
        <v>0</v>
      </c>
      <c r="Y164" t="s">
        <v>943</v>
      </c>
      <c r="Z164">
        <f t="shared" si="21"/>
        <v>15</v>
      </c>
      <c r="AX164" s="16"/>
      <c r="AY164" s="8"/>
      <c r="AZ164" s="8"/>
      <c r="BA164" s="8"/>
    </row>
    <row r="165" spans="1:53" ht="14.5" outlineLevel="1" x14ac:dyDescent="0.35">
      <c r="A165" s="6"/>
      <c r="B165" s="7"/>
      <c r="C165" s="17"/>
      <c r="D165" s="17"/>
      <c r="E165" s="17"/>
      <c r="F165" s="26"/>
      <c r="G165" t="str">
        <f>_xlfn.CONCAT(H165:M165)</f>
        <v>YYBLWb</v>
      </c>
      <c r="H165" s="710" t="s">
        <v>344</v>
      </c>
      <c r="I165" s="710" t="s">
        <v>344</v>
      </c>
      <c r="J165" s="710" t="s">
        <v>14</v>
      </c>
      <c r="K165" s="710" t="s">
        <v>16</v>
      </c>
      <c r="L165" s="710" t="s">
        <v>8</v>
      </c>
      <c r="M165" s="710" t="s">
        <v>65</v>
      </c>
      <c r="N165" t="b">
        <f>AND(COUNTIF(G169:$G$175,G165))</f>
        <v>0</v>
      </c>
      <c r="O165" s="33" t="s">
        <v>1208</v>
      </c>
      <c r="Q165" s="244" t="b">
        <v>1</v>
      </c>
      <c r="T165" s="244">
        <f t="shared" si="5"/>
        <v>1</v>
      </c>
      <c r="V165" s="223">
        <f t="shared" si="6"/>
        <v>0</v>
      </c>
      <c r="AX165" s="16"/>
      <c r="AY165" s="8"/>
      <c r="AZ165" s="8"/>
      <c r="BA165" s="8"/>
    </row>
    <row r="166" spans="1:53" ht="14.5" outlineLevel="1" x14ac:dyDescent="0.35">
      <c r="A166" s="6"/>
      <c r="B166" s="7"/>
      <c r="C166" s="17"/>
      <c r="D166" s="17"/>
      <c r="E166" s="17"/>
      <c r="F166" s="26"/>
      <c r="G166" t="str">
        <f t="shared" si="12"/>
        <v>YYBLWbd</v>
      </c>
      <c r="H166" s="710" t="s">
        <v>344</v>
      </c>
      <c r="I166" s="710" t="s">
        <v>344</v>
      </c>
      <c r="J166" s="710" t="s">
        <v>14</v>
      </c>
      <c r="K166" s="710" t="s">
        <v>16</v>
      </c>
      <c r="L166" s="710" t="s">
        <v>8</v>
      </c>
      <c r="M166" s="710" t="s">
        <v>941</v>
      </c>
      <c r="N166" t="b">
        <f>AND(COUNTIF(G169:$G$175,G166))</f>
        <v>0</v>
      </c>
      <c r="O166" s="33" t="s">
        <v>1208</v>
      </c>
      <c r="Q166" s="244" t="b">
        <v>1</v>
      </c>
      <c r="T166" s="244">
        <f t="shared" si="5"/>
        <v>1</v>
      </c>
      <c r="V166" s="223">
        <f t="shared" si="6"/>
        <v>0</v>
      </c>
      <c r="Z166">
        <v>2</v>
      </c>
      <c r="AA166">
        <v>3</v>
      </c>
      <c r="AB166">
        <v>4</v>
      </c>
      <c r="AC166">
        <v>5</v>
      </c>
      <c r="AX166" s="16"/>
      <c r="AY166" s="8"/>
      <c r="AZ166" s="8"/>
      <c r="BA166" s="8"/>
    </row>
    <row r="167" spans="1:53" ht="14.5" outlineLevel="1" x14ac:dyDescent="0.35">
      <c r="A167" s="6"/>
      <c r="B167" s="7"/>
      <c r="C167" s="17"/>
      <c r="D167" s="17"/>
      <c r="E167" s="17"/>
      <c r="F167" s="26"/>
      <c r="G167" t="str">
        <f>_xlfn.CONCAT(H167:M167)</f>
        <v>YYWBLw</v>
      </c>
      <c r="H167" s="710" t="s">
        <v>344</v>
      </c>
      <c r="I167" s="710" t="s">
        <v>344</v>
      </c>
      <c r="J167" s="710" t="s">
        <v>8</v>
      </c>
      <c r="K167" s="710" t="s">
        <v>14</v>
      </c>
      <c r="L167" s="710" t="s">
        <v>16</v>
      </c>
      <c r="M167" s="710" t="s">
        <v>62</v>
      </c>
      <c r="N167" t="b">
        <f>AND(COUNTIF(G169:$G$175,G167))</f>
        <v>0</v>
      </c>
      <c r="O167" s="33" t="s">
        <v>1208</v>
      </c>
      <c r="Q167" s="244" t="b">
        <v>1</v>
      </c>
      <c r="T167" s="244">
        <f t="shared" si="5"/>
        <v>1</v>
      </c>
      <c r="V167" s="223">
        <f t="shared" si="6"/>
        <v>0</v>
      </c>
      <c r="X167" t="s">
        <v>1288</v>
      </c>
      <c r="Z167" t="s">
        <v>1075</v>
      </c>
      <c r="AA167" t="s">
        <v>1076</v>
      </c>
      <c r="AB167" t="s">
        <v>1077</v>
      </c>
      <c r="AC167" t="s">
        <v>1040</v>
      </c>
      <c r="AX167" s="16"/>
      <c r="AY167" s="8"/>
      <c r="AZ167" s="8"/>
      <c r="BA167" s="8"/>
    </row>
    <row r="168" spans="1:53" ht="14.5" outlineLevel="1" x14ac:dyDescent="0.35">
      <c r="A168" s="6"/>
      <c r="B168" s="7"/>
      <c r="C168" s="17"/>
      <c r="D168" s="17"/>
      <c r="E168" s="17"/>
      <c r="F168" s="26"/>
      <c r="G168" t="str">
        <f t="shared" si="12"/>
        <v>YYWBLwd</v>
      </c>
      <c r="H168" s="710" t="s">
        <v>344</v>
      </c>
      <c r="I168" s="710" t="s">
        <v>344</v>
      </c>
      <c r="J168" s="710" t="s">
        <v>8</v>
      </c>
      <c r="K168" s="710" t="s">
        <v>14</v>
      </c>
      <c r="L168" s="710" t="s">
        <v>16</v>
      </c>
      <c r="M168" s="710" t="s">
        <v>940</v>
      </c>
      <c r="N168" t="b">
        <f>AND(COUNTIF(G169:$G$175,G168))</f>
        <v>0</v>
      </c>
      <c r="O168" s="33" t="s">
        <v>1208</v>
      </c>
      <c r="Q168" s="244" t="b">
        <v>1</v>
      </c>
      <c r="T168" s="244">
        <f t="shared" si="5"/>
        <v>1</v>
      </c>
      <c r="V168" s="223">
        <f t="shared" si="6"/>
        <v>0</v>
      </c>
      <c r="Y168" t="s">
        <v>68</v>
      </c>
      <c r="Z168">
        <v>0</v>
      </c>
      <c r="AA168">
        <v>0</v>
      </c>
      <c r="AB168">
        <v>1</v>
      </c>
      <c r="AC168">
        <v>0</v>
      </c>
      <c r="AX168" s="16"/>
      <c r="AY168" s="8"/>
      <c r="AZ168" s="8"/>
      <c r="BA168" s="8"/>
    </row>
    <row r="169" spans="1:53" ht="14.5" outlineLevel="1" x14ac:dyDescent="0.35">
      <c r="A169" s="6"/>
      <c r="B169" s="7"/>
      <c r="C169" s="17"/>
      <c r="D169" s="17"/>
      <c r="E169" s="17"/>
      <c r="F169" s="26"/>
      <c r="G169" t="str">
        <f t="shared" ref="G169" si="22">_xlfn.CONCAT(H169:M169)</f>
        <v>YAAA2Nw</v>
      </c>
      <c r="H169" s="710" t="s">
        <v>344</v>
      </c>
      <c r="I169" s="710" t="s">
        <v>22</v>
      </c>
      <c r="J169" s="710" t="s">
        <v>22</v>
      </c>
      <c r="K169" s="710" t="s">
        <v>1180</v>
      </c>
      <c r="L169" s="710" t="s">
        <v>73</v>
      </c>
      <c r="M169" s="710" t="s">
        <v>62</v>
      </c>
      <c r="N169" t="b">
        <f>AND(COUNTIF(G$175:$G182,G169))</f>
        <v>0</v>
      </c>
      <c r="O169" s="33" t="s">
        <v>880</v>
      </c>
      <c r="Q169" s="244" t="b">
        <v>1</v>
      </c>
      <c r="T169" s="244">
        <f t="shared" ref="T169:T175" si="23">IF(OR(M169="a",M169="a2",M169="sp"),0,1)</f>
        <v>1</v>
      </c>
      <c r="V169" s="223">
        <f t="shared" ref="V169:V175" si="24">1-T169</f>
        <v>0</v>
      </c>
      <c r="Y169" t="s">
        <v>65</v>
      </c>
      <c r="Z169">
        <v>1</v>
      </c>
      <c r="AA169">
        <v>1</v>
      </c>
      <c r="AB169">
        <v>2</v>
      </c>
      <c r="AC169">
        <v>1</v>
      </c>
      <c r="AX169" s="16"/>
      <c r="AY169" s="8"/>
      <c r="AZ169" s="8"/>
      <c r="BA169" s="8"/>
    </row>
    <row r="170" spans="1:53" ht="14.5" outlineLevel="1" x14ac:dyDescent="0.35">
      <c r="A170" s="6"/>
      <c r="B170" s="7"/>
      <c r="C170" s="17"/>
      <c r="D170" s="17"/>
      <c r="E170" s="17"/>
      <c r="F170" s="26"/>
      <c r="G170" t="str">
        <f t="shared" ref="G170:G175" si="25">_xlfn.CONCAT(H170:M170)</f>
        <v>YAAA2Nwd</v>
      </c>
      <c r="H170" s="710" t="s">
        <v>344</v>
      </c>
      <c r="I170" s="710" t="s">
        <v>22</v>
      </c>
      <c r="J170" s="710" t="s">
        <v>22</v>
      </c>
      <c r="K170" s="710" t="s">
        <v>1180</v>
      </c>
      <c r="L170" s="710" t="s">
        <v>73</v>
      </c>
      <c r="M170" s="710" t="s">
        <v>940</v>
      </c>
      <c r="N170" t="b">
        <f>AND(COUNTIF(G$175:$G183,G170))</f>
        <v>0</v>
      </c>
      <c r="O170" s="33" t="s">
        <v>880</v>
      </c>
      <c r="Q170" s="244" t="b">
        <v>1</v>
      </c>
      <c r="T170" s="244">
        <f t="shared" si="23"/>
        <v>1</v>
      </c>
      <c r="V170" s="223">
        <f t="shared" si="24"/>
        <v>0</v>
      </c>
      <c r="Y170" t="s">
        <v>941</v>
      </c>
      <c r="Z170">
        <v>0</v>
      </c>
      <c r="AA170">
        <v>1</v>
      </c>
      <c r="AB170">
        <v>2</v>
      </c>
      <c r="AC170">
        <v>1</v>
      </c>
      <c r="AX170" s="16"/>
      <c r="AY170" s="8"/>
      <c r="AZ170" s="8"/>
      <c r="BA170" s="8"/>
    </row>
    <row r="171" spans="1:53" ht="14.5" outlineLevel="1" x14ac:dyDescent="0.35">
      <c r="A171" s="6"/>
      <c r="B171" s="7"/>
      <c r="C171" s="17"/>
      <c r="D171" s="17"/>
      <c r="E171" s="17"/>
      <c r="F171" s="26"/>
      <c r="G171" t="str">
        <f t="shared" si="25"/>
        <v>YYAA2A1z</v>
      </c>
      <c r="H171" s="710" t="s">
        <v>344</v>
      </c>
      <c r="I171" s="710" t="s">
        <v>344</v>
      </c>
      <c r="J171" s="710" t="s">
        <v>22</v>
      </c>
      <c r="K171" s="710" t="s">
        <v>1180</v>
      </c>
      <c r="L171" s="710" t="s">
        <v>221</v>
      </c>
      <c r="M171" s="710" t="s">
        <v>69</v>
      </c>
      <c r="N171" t="b">
        <f>AND(COUNTIF(G$175:$G183,G171))</f>
        <v>0</v>
      </c>
      <c r="O171" s="33" t="s">
        <v>880</v>
      </c>
      <c r="Q171" s="244" t="b">
        <v>1</v>
      </c>
      <c r="T171" s="244">
        <f t="shared" si="23"/>
        <v>1</v>
      </c>
      <c r="V171" s="223">
        <f t="shared" si="24"/>
        <v>0</v>
      </c>
      <c r="Y171" t="s">
        <v>64</v>
      </c>
      <c r="Z171">
        <v>1</v>
      </c>
      <c r="AA171">
        <v>1</v>
      </c>
      <c r="AB171">
        <v>2</v>
      </c>
      <c r="AC171">
        <v>1</v>
      </c>
      <c r="AX171" s="16"/>
      <c r="AY171" s="8"/>
      <c r="AZ171" s="8"/>
      <c r="BA171" s="8"/>
    </row>
    <row r="172" spans="1:53" ht="14.5" outlineLevel="1" x14ac:dyDescent="0.35">
      <c r="A172" s="6"/>
      <c r="B172" s="7"/>
      <c r="C172" s="17"/>
      <c r="D172" s="17"/>
      <c r="E172" s="17"/>
      <c r="F172" s="26"/>
      <c r="G172" t="str">
        <f t="shared" si="25"/>
        <v>YYAA2A1zd</v>
      </c>
      <c r="H172" s="710" t="s">
        <v>344</v>
      </c>
      <c r="I172" s="710" t="s">
        <v>344</v>
      </c>
      <c r="J172" s="710" t="s">
        <v>22</v>
      </c>
      <c r="K172" s="710" t="s">
        <v>1180</v>
      </c>
      <c r="L172" s="710" t="s">
        <v>221</v>
      </c>
      <c r="M172" s="710" t="s">
        <v>943</v>
      </c>
      <c r="N172" t="b">
        <f>AND(COUNTIF(G$175:$G184,G172))</f>
        <v>0</v>
      </c>
      <c r="O172" s="33" t="s">
        <v>880</v>
      </c>
      <c r="Q172" s="244" t="b">
        <v>1</v>
      </c>
      <c r="T172" s="244">
        <f t="shared" si="23"/>
        <v>1</v>
      </c>
      <c r="V172" s="223">
        <f t="shared" si="24"/>
        <v>0</v>
      </c>
      <c r="Y172" t="s">
        <v>942</v>
      </c>
      <c r="Z172">
        <v>0</v>
      </c>
      <c r="AA172">
        <v>1</v>
      </c>
      <c r="AB172">
        <v>2</v>
      </c>
      <c r="AC172">
        <v>1</v>
      </c>
      <c r="AX172" s="16"/>
      <c r="AY172" s="8"/>
      <c r="AZ172" s="8"/>
      <c r="BA172" s="8"/>
    </row>
    <row r="173" spans="1:53" ht="14.5" outlineLevel="1" x14ac:dyDescent="0.35">
      <c r="A173" s="6"/>
      <c r="B173" s="7"/>
      <c r="C173" s="17"/>
      <c r="D173" s="17"/>
      <c r="E173" s="17"/>
      <c r="F173" s="26"/>
      <c r="G173" t="str">
        <f t="shared" si="25"/>
        <v>AYWA2A1a</v>
      </c>
      <c r="H173" s="710" t="s">
        <v>22</v>
      </c>
      <c r="I173" s="710" t="s">
        <v>344</v>
      </c>
      <c r="J173" s="710" t="s">
        <v>8</v>
      </c>
      <c r="K173" s="710" t="s">
        <v>1180</v>
      </c>
      <c r="L173" s="710" t="s">
        <v>221</v>
      </c>
      <c r="M173" s="710" t="s">
        <v>68</v>
      </c>
      <c r="N173" t="b">
        <f>AND(COUNTIF(G$175:$G185,G173))</f>
        <v>0</v>
      </c>
      <c r="O173" s="33" t="s">
        <v>880</v>
      </c>
      <c r="Q173" s="244" t="b">
        <v>1</v>
      </c>
      <c r="T173" s="244">
        <f t="shared" si="23"/>
        <v>0</v>
      </c>
      <c r="V173" s="223">
        <f t="shared" si="24"/>
        <v>1</v>
      </c>
      <c r="Y173" t="s">
        <v>219</v>
      </c>
      <c r="Z173">
        <v>1</v>
      </c>
      <c r="AA173">
        <v>0</v>
      </c>
      <c r="AB173">
        <v>1</v>
      </c>
      <c r="AC173">
        <v>0</v>
      </c>
      <c r="AX173" s="16"/>
      <c r="AY173" s="8"/>
      <c r="AZ173" s="8"/>
      <c r="BA173" s="8"/>
    </row>
    <row r="174" spans="1:53" ht="14.5" outlineLevel="1" x14ac:dyDescent="0.3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880</v>
      </c>
      <c r="Q174" s="244" t="b">
        <v>1</v>
      </c>
      <c r="T174" s="244">
        <f t="shared" si="23"/>
        <v>0</v>
      </c>
      <c r="V174" s="223">
        <f t="shared" si="24"/>
        <v>1</v>
      </c>
      <c r="Y174" t="s">
        <v>66</v>
      </c>
      <c r="Z174">
        <v>1</v>
      </c>
      <c r="AA174">
        <v>1</v>
      </c>
      <c r="AB174">
        <v>3</v>
      </c>
      <c r="AC174">
        <v>0</v>
      </c>
      <c r="AX174" s="16"/>
      <c r="AY174" s="8"/>
      <c r="AZ174" s="8"/>
      <c r="BA174" s="8"/>
    </row>
    <row r="175" spans="1:53" ht="14.5" outlineLevel="1" x14ac:dyDescent="0.3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880</v>
      </c>
      <c r="Q175" s="244" t="b">
        <v>1</v>
      </c>
      <c r="T175" s="244">
        <f t="shared" si="23"/>
        <v>0</v>
      </c>
      <c r="V175" s="223">
        <f t="shared" si="24"/>
        <v>1</v>
      </c>
      <c r="Y175" t="s">
        <v>62</v>
      </c>
      <c r="Z175">
        <v>1</v>
      </c>
      <c r="AA175">
        <v>1</v>
      </c>
      <c r="AB175">
        <v>2</v>
      </c>
      <c r="AC175">
        <v>1</v>
      </c>
      <c r="AX175" s="16"/>
      <c r="AY175" s="8"/>
      <c r="AZ175" s="8"/>
      <c r="BA175" s="8"/>
    </row>
    <row r="176" spans="1:53" ht="15" customHeight="1" outlineLevel="1" x14ac:dyDescent="0.45">
      <c r="A176" s="6"/>
      <c r="B176" s="7"/>
      <c r="C176" s="17"/>
      <c r="D176" s="17"/>
      <c r="E176" s="17"/>
      <c r="F176" s="26"/>
      <c r="N176" s="524" t="str">
        <f>IF(OR(N125:N175),"Error","")</f>
        <v/>
      </c>
      <c r="Y176" t="s">
        <v>940</v>
      </c>
      <c r="Z176">
        <v>0</v>
      </c>
      <c r="AA176">
        <v>1</v>
      </c>
      <c r="AB176">
        <v>2</v>
      </c>
      <c r="AC176">
        <v>1</v>
      </c>
      <c r="AX176" s="16"/>
      <c r="AY176" s="8"/>
      <c r="AZ176" s="8"/>
      <c r="BA176" s="8"/>
    </row>
    <row r="177" spans="1:53" ht="14.5" outlineLevel="1" x14ac:dyDescent="0.35">
      <c r="A177" s="6"/>
      <c r="B177" s="7"/>
      <c r="C177" s="17"/>
      <c r="D177" s="17"/>
      <c r="E177" s="17"/>
      <c r="F177" s="26"/>
      <c r="Y177" t="s">
        <v>61</v>
      </c>
      <c r="Z177">
        <v>1</v>
      </c>
      <c r="AA177">
        <v>1</v>
      </c>
      <c r="AB177">
        <v>2</v>
      </c>
      <c r="AC177">
        <v>0</v>
      </c>
      <c r="AX177" s="16"/>
      <c r="AY177" s="8"/>
      <c r="AZ177" s="8"/>
      <c r="BA177" s="8"/>
    </row>
    <row r="178" spans="1:53" ht="14.5" outlineLevel="1" x14ac:dyDescent="0.35">
      <c r="A178" s="6"/>
      <c r="B178" s="7"/>
      <c r="C178" s="17"/>
      <c r="D178" s="17"/>
      <c r="E178" s="17"/>
      <c r="F178" s="26"/>
      <c r="G178" s="508" t="s">
        <v>1025</v>
      </c>
      <c r="I178" s="26" t="s">
        <v>1073</v>
      </c>
      <c r="J178" s="26"/>
      <c r="K178" s="26"/>
      <c r="L178" s="26"/>
      <c r="M178" s="26"/>
      <c r="N178" s="26"/>
      <c r="O178" s="187"/>
      <c r="P178" s="187"/>
      <c r="Q178" s="187"/>
      <c r="R178" s="187"/>
      <c r="Y178" t="s">
        <v>944</v>
      </c>
      <c r="Z178">
        <v>0</v>
      </c>
      <c r="AA178">
        <v>1</v>
      </c>
      <c r="AB178">
        <v>2</v>
      </c>
      <c r="AC178">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4.5" outlineLevel="1" x14ac:dyDescent="0.35">
      <c r="A179" s="6"/>
      <c r="B179" s="7"/>
      <c r="C179" s="17"/>
      <c r="D179" s="17"/>
      <c r="E179" s="17"/>
      <c r="F179" s="26"/>
      <c r="G179" s="508"/>
      <c r="H179" s="753">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Y179" t="s">
        <v>69</v>
      </c>
      <c r="Z179">
        <v>1</v>
      </c>
      <c r="AA179">
        <v>1</v>
      </c>
      <c r="AB179">
        <v>2</v>
      </c>
      <c r="AC179">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ht="14.5" outlineLevel="1" x14ac:dyDescent="0.35">
      <c r="A180" s="6"/>
      <c r="B180" s="7"/>
      <c r="C180" s="17"/>
      <c r="D180" s="17"/>
      <c r="E180" s="17"/>
      <c r="F180" s="26"/>
      <c r="G180" s="508" t="s">
        <v>1291</v>
      </c>
      <c r="H180" s="943">
        <v>1</v>
      </c>
      <c r="I180" s="943">
        <v>1</v>
      </c>
      <c r="J180" s="943">
        <v>0.75</v>
      </c>
      <c r="K180" s="943">
        <v>0.75</v>
      </c>
      <c r="L180" s="943">
        <v>0.5</v>
      </c>
      <c r="M180" s="943">
        <v>0.75</v>
      </c>
      <c r="N180" s="943">
        <v>0.5</v>
      </c>
      <c r="O180" s="943">
        <v>0.5</v>
      </c>
      <c r="P180" s="943">
        <v>0.25</v>
      </c>
      <c r="Q180" s="943">
        <v>1</v>
      </c>
      <c r="R180" s="187"/>
      <c r="Y180" t="s">
        <v>943</v>
      </c>
      <c r="Z180">
        <v>0</v>
      </c>
      <c r="AA180">
        <v>1</v>
      </c>
      <c r="AB180">
        <v>2</v>
      </c>
      <c r="AC180">
        <v>0</v>
      </c>
      <c r="AE180" s="187"/>
      <c r="AF180" s="187"/>
      <c r="AG180" s="187"/>
      <c r="AH180" s="187"/>
      <c r="AI180" s="187"/>
      <c r="AJ180" s="187"/>
      <c r="AK180" s="187"/>
      <c r="AL180" s="187"/>
      <c r="AM180" s="187"/>
      <c r="AN180" s="187"/>
      <c r="AO180" s="187"/>
      <c r="AP180" s="187"/>
      <c r="AQ180" s="187"/>
      <c r="AR180" s="187"/>
      <c r="AS180" s="187"/>
      <c r="AT180" s="187"/>
      <c r="AU180" s="187"/>
      <c r="AV180" s="187"/>
      <c r="AW180" s="187"/>
      <c r="AX180" s="16"/>
      <c r="AY180" s="8"/>
      <c r="AZ180" s="8"/>
      <c r="BA180" s="8"/>
    </row>
    <row r="181" spans="1:53" ht="14.5" outlineLevel="1" x14ac:dyDescent="0.35">
      <c r="A181" s="6"/>
      <c r="B181" s="7"/>
      <c r="C181" s="17"/>
      <c r="D181" s="17"/>
      <c r="E181" s="17"/>
      <c r="F181" s="26"/>
      <c r="G181" s="26" t="s">
        <v>797</v>
      </c>
      <c r="H181" t="s">
        <v>813</v>
      </c>
      <c r="I181" t="s">
        <v>386</v>
      </c>
      <c r="J181" t="s">
        <v>784</v>
      </c>
      <c r="K181" t="s">
        <v>785</v>
      </c>
      <c r="L181" t="s">
        <v>786</v>
      </c>
      <c r="M181" t="s">
        <v>787</v>
      </c>
      <c r="N181" t="s">
        <v>788</v>
      </c>
      <c r="O181" t="s">
        <v>789</v>
      </c>
      <c r="P181" t="s">
        <v>790</v>
      </c>
      <c r="Q181" t="s">
        <v>791</v>
      </c>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4.5" outlineLevel="1" x14ac:dyDescent="0.35">
      <c r="A182" s="6"/>
      <c r="B182" s="7"/>
      <c r="C182" s="17"/>
      <c r="D182" s="17"/>
      <c r="E182" s="17"/>
      <c r="F182" s="26"/>
      <c r="G182" s="26" t="str">
        <f t="shared" ref="G182:G213" si="26">_xlfn.CONCAT(H125:M125)</f>
        <v>AAAA2A1a</v>
      </c>
      <c r="H182" s="754">
        <f>IFERROR(VLOOKUP($M125,$Y$126:$Z$137,2,FALSE)*H$179*(1+H$180*INDEX($AC$127:$AN$137,MATCH($L125,$AB$127:$AB$137,0),MATCH($M125,_xlfn.ANCHORARRAY($AC$126),0))),0)</f>
        <v>0</v>
      </c>
      <c r="I182" s="754">
        <f t="shared" ref="I182:Q182" si="27">IFERROR(VLOOKUP($M125,$Y$126:$Z$137,2,FALSE)*I$179*(1+I$180*INDEX($AC$127:$AN$137,MATCH($L125,$AB$127:$AB$137,0),MATCH($M125,_xlfn.ANCHORARRAY($AC$126),0))),0)</f>
        <v>0</v>
      </c>
      <c r="J182" s="754">
        <f t="shared" si="27"/>
        <v>0</v>
      </c>
      <c r="K182" s="754">
        <f t="shared" si="27"/>
        <v>0</v>
      </c>
      <c r="L182" s="754">
        <f t="shared" si="27"/>
        <v>0</v>
      </c>
      <c r="M182" s="754">
        <f t="shared" si="27"/>
        <v>0</v>
      </c>
      <c r="N182" s="754">
        <f t="shared" si="27"/>
        <v>0</v>
      </c>
      <c r="O182" s="754">
        <f t="shared" si="27"/>
        <v>0</v>
      </c>
      <c r="P182" s="754">
        <f t="shared" si="27"/>
        <v>0</v>
      </c>
      <c r="Q182" s="754">
        <f t="shared" si="27"/>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4.5" outlineLevel="1" x14ac:dyDescent="0.35">
      <c r="A183" s="6"/>
      <c r="B183" s="7"/>
      <c r="C183" s="17"/>
      <c r="D183" s="17"/>
      <c r="E183" s="17"/>
      <c r="F183" s="26"/>
      <c r="G183" s="26" t="str">
        <f t="shared" si="26"/>
        <v>GGGGAg1a2</v>
      </c>
      <c r="H183" s="754">
        <f t="shared" ref="H183:Q183" si="28">IFERROR(VLOOKUP($M126,$Y$126:$Z$137,2,FALSE)*H$179*(1+H$180*INDEX($AC$127:$AN$137,MATCH($L126,$AB$127:$AB$137,0),MATCH($M126,_xlfn.ANCHORARRAY($AC$126),0))),0)</f>
        <v>0</v>
      </c>
      <c r="I183" s="754">
        <f t="shared" si="28"/>
        <v>0</v>
      </c>
      <c r="J183" s="754">
        <f t="shared" si="28"/>
        <v>0</v>
      </c>
      <c r="K183" s="754">
        <f t="shared" si="28"/>
        <v>0</v>
      </c>
      <c r="L183" s="754">
        <f t="shared" si="28"/>
        <v>0</v>
      </c>
      <c r="M183" s="754">
        <f t="shared" si="28"/>
        <v>0</v>
      </c>
      <c r="N183" s="754">
        <f t="shared" si="28"/>
        <v>0</v>
      </c>
      <c r="O183" s="754">
        <f t="shared" si="28"/>
        <v>0</v>
      </c>
      <c r="P183" s="754">
        <f t="shared" si="28"/>
        <v>0</v>
      </c>
      <c r="Q183" s="754">
        <f t="shared" si="28"/>
        <v>0</v>
      </c>
      <c r="R183" s="187"/>
      <c r="X183" t="s">
        <v>1289</v>
      </c>
      <c r="Z183" t="s">
        <v>760</v>
      </c>
      <c r="AA183" t="s">
        <v>1196</v>
      </c>
      <c r="AB183" t="s">
        <v>1197</v>
      </c>
      <c r="AC183" t="s">
        <v>762</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4.5" outlineLevel="1" x14ac:dyDescent="0.35">
      <c r="A184" s="6"/>
      <c r="B184" s="7"/>
      <c r="C184" s="17"/>
      <c r="D184" s="17"/>
      <c r="E184" s="17"/>
      <c r="F184" s="26"/>
      <c r="G184" s="26" t="str">
        <f t="shared" si="26"/>
        <v>GGGGSg1a2</v>
      </c>
      <c r="H184" s="754">
        <f t="shared" ref="H184:Q184" si="29">IFERROR(VLOOKUP($M127,$Y$126:$Z$137,2,FALSE)*H$179*(1+H$180*INDEX($AC$127:$AN$137,MATCH($L127,$AB$127:$AB$137,0),MATCH($M127,_xlfn.ANCHORARRAY($AC$126),0))),0)</f>
        <v>0</v>
      </c>
      <c r="I184" s="754">
        <f t="shared" si="29"/>
        <v>0</v>
      </c>
      <c r="J184" s="754">
        <f t="shared" si="29"/>
        <v>0</v>
      </c>
      <c r="K184" s="754">
        <f t="shared" si="29"/>
        <v>0</v>
      </c>
      <c r="L184" s="754">
        <f t="shared" si="29"/>
        <v>0</v>
      </c>
      <c r="M184" s="754">
        <f t="shared" si="29"/>
        <v>0</v>
      </c>
      <c r="N184" s="754">
        <f t="shared" si="29"/>
        <v>0</v>
      </c>
      <c r="O184" s="754">
        <f t="shared" si="29"/>
        <v>0</v>
      </c>
      <c r="P184" s="754">
        <f t="shared" si="29"/>
        <v>0</v>
      </c>
      <c r="Q184" s="754">
        <f t="shared" si="29"/>
        <v>0</v>
      </c>
      <c r="R184" s="187"/>
      <c r="Y184" t="s">
        <v>68</v>
      </c>
      <c r="Z184">
        <v>0</v>
      </c>
      <c r="AA184">
        <v>20</v>
      </c>
      <c r="AB184">
        <v>0</v>
      </c>
      <c r="AC184">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4.5" outlineLevel="1" x14ac:dyDescent="0.35">
      <c r="A185" s="6"/>
      <c r="B185" s="7"/>
      <c r="C185" s="17"/>
      <c r="D185" s="17"/>
      <c r="E185" s="17"/>
      <c r="F185" s="26"/>
      <c r="G185" s="26" t="str">
        <f t="shared" si="26"/>
        <v>GGGAg2Na2</v>
      </c>
      <c r="H185" s="754">
        <f t="shared" ref="H185:Q185" si="30">IFERROR(VLOOKUP($M128,$Y$126:$Z$137,2,FALSE)*H$179*(1+H$180*INDEX($AC$127:$AN$137,MATCH($L128,$AB$127:$AB$137,0),MATCH($M128,_xlfn.ANCHORARRAY($AC$126),0))),0)</f>
        <v>0</v>
      </c>
      <c r="I185" s="754">
        <f t="shared" si="30"/>
        <v>0</v>
      </c>
      <c r="J185" s="754">
        <f t="shared" si="30"/>
        <v>0</v>
      </c>
      <c r="K185" s="754">
        <f t="shared" si="30"/>
        <v>0</v>
      </c>
      <c r="L185" s="754">
        <f t="shared" si="30"/>
        <v>0</v>
      </c>
      <c r="M185" s="754">
        <f t="shared" si="30"/>
        <v>0</v>
      </c>
      <c r="N185" s="754">
        <f t="shared" si="30"/>
        <v>0</v>
      </c>
      <c r="O185" s="754">
        <f t="shared" si="30"/>
        <v>0</v>
      </c>
      <c r="P185" s="754">
        <f t="shared" si="30"/>
        <v>0</v>
      </c>
      <c r="Q185" s="754">
        <f t="shared" si="30"/>
        <v>0</v>
      </c>
      <c r="R185" s="187"/>
      <c r="Y185" t="s">
        <v>65</v>
      </c>
      <c r="Z185">
        <v>0</v>
      </c>
      <c r="AA185">
        <v>78</v>
      </c>
      <c r="AB185">
        <v>19</v>
      </c>
      <c r="AC185">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4.5" outlineLevel="1" x14ac:dyDescent="0.35">
      <c r="A186" s="6"/>
      <c r="B186" s="7"/>
      <c r="C186" s="17"/>
      <c r="D186" s="17"/>
      <c r="E186" s="17"/>
      <c r="F186" s="26"/>
      <c r="G186" s="26" t="str">
        <f t="shared" si="26"/>
        <v>GGGAg2Ea2</v>
      </c>
      <c r="H186" s="754">
        <f t="shared" ref="H186:Q186" si="31">IFERROR(VLOOKUP($M129,$Y$126:$Z$137,2,FALSE)*H$179*(1+H$180*INDEX($AC$127:$AN$137,MATCH($L129,$AB$127:$AB$137,0),MATCH($M129,_xlfn.ANCHORARRAY($AC$126),0))),0)</f>
        <v>0</v>
      </c>
      <c r="I186" s="754">
        <f t="shared" si="31"/>
        <v>0</v>
      </c>
      <c r="J186" s="754">
        <f t="shared" si="31"/>
        <v>0</v>
      </c>
      <c r="K186" s="754">
        <f t="shared" si="31"/>
        <v>0</v>
      </c>
      <c r="L186" s="754">
        <f t="shared" si="31"/>
        <v>0</v>
      </c>
      <c r="M186" s="754">
        <f t="shared" si="31"/>
        <v>0</v>
      </c>
      <c r="N186" s="754">
        <f t="shared" si="31"/>
        <v>0</v>
      </c>
      <c r="O186" s="754">
        <f t="shared" si="31"/>
        <v>0</v>
      </c>
      <c r="P186" s="754">
        <f t="shared" si="31"/>
        <v>0</v>
      </c>
      <c r="Q186" s="754">
        <f t="shared" si="31"/>
        <v>0</v>
      </c>
      <c r="R186" s="187"/>
      <c r="Y186" t="s">
        <v>941</v>
      </c>
      <c r="Z186">
        <v>0</v>
      </c>
      <c r="AA186">
        <v>78</v>
      </c>
      <c r="AB186">
        <v>19</v>
      </c>
      <c r="AC186">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4.5" outlineLevel="1" x14ac:dyDescent="0.35">
      <c r="A187" s="6"/>
      <c r="B187" s="7"/>
      <c r="C187" s="17"/>
      <c r="D187" s="17"/>
      <c r="E187" s="17"/>
      <c r="F187" s="26"/>
      <c r="G187" s="26" t="str">
        <f t="shared" si="26"/>
        <v>GGGAg2OFa2</v>
      </c>
      <c r="H187" s="754">
        <f t="shared" ref="H187:Q187" si="32">IFERROR(VLOOKUP($M130,$Y$126:$Z$137,2,FALSE)*H$179*(1+H$180*INDEX($AC$127:$AN$137,MATCH($L130,$AB$127:$AB$137,0),MATCH($M130,_xlfn.ANCHORARRAY($AC$126),0))),0)</f>
        <v>0</v>
      </c>
      <c r="I187" s="754">
        <f t="shared" si="32"/>
        <v>0</v>
      </c>
      <c r="J187" s="754">
        <f t="shared" si="32"/>
        <v>0</v>
      </c>
      <c r="K187" s="754">
        <f t="shared" si="32"/>
        <v>0</v>
      </c>
      <c r="L187" s="754">
        <f t="shared" si="32"/>
        <v>0</v>
      </c>
      <c r="M187" s="754">
        <f t="shared" si="32"/>
        <v>0</v>
      </c>
      <c r="N187" s="754">
        <f t="shared" si="32"/>
        <v>0</v>
      </c>
      <c r="O187" s="754">
        <f t="shared" si="32"/>
        <v>0</v>
      </c>
      <c r="P187" s="754">
        <f t="shared" si="32"/>
        <v>0</v>
      </c>
      <c r="Q187" s="754">
        <f t="shared" si="32"/>
        <v>0</v>
      </c>
      <c r="R187" s="187"/>
      <c r="Y187" t="s">
        <v>64</v>
      </c>
      <c r="Z187">
        <v>0</v>
      </c>
      <c r="AA187">
        <v>78</v>
      </c>
      <c r="AB187">
        <v>19</v>
      </c>
      <c r="AC187">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4.5" outlineLevel="1" x14ac:dyDescent="0.35">
      <c r="A188" s="6"/>
      <c r="B188" s="7"/>
      <c r="C188" s="17"/>
      <c r="D188" s="17"/>
      <c r="E188" s="17"/>
      <c r="F188" s="26"/>
      <c r="G188" s="26" t="str">
        <f t="shared" si="26"/>
        <v>GGGC1Na2</v>
      </c>
      <c r="H188" s="754">
        <f t="shared" ref="H188:Q188" si="33">IFERROR(VLOOKUP($M131,$Y$126:$Z$137,2,FALSE)*H$179*(1+H$180*INDEX($AC$127:$AN$137,MATCH($L131,$AB$127:$AB$137,0),MATCH($M131,_xlfn.ANCHORARRAY($AC$126),0))),0)</f>
        <v>0</v>
      </c>
      <c r="I188" s="754">
        <f t="shared" si="33"/>
        <v>0</v>
      </c>
      <c r="J188" s="754">
        <f t="shared" si="33"/>
        <v>0</v>
      </c>
      <c r="K188" s="754">
        <f t="shared" si="33"/>
        <v>0</v>
      </c>
      <c r="L188" s="754">
        <f t="shared" si="33"/>
        <v>0</v>
      </c>
      <c r="M188" s="754">
        <f t="shared" si="33"/>
        <v>0</v>
      </c>
      <c r="N188" s="754">
        <f t="shared" si="33"/>
        <v>0</v>
      </c>
      <c r="O188" s="754">
        <f t="shared" si="33"/>
        <v>0</v>
      </c>
      <c r="P188" s="754">
        <f t="shared" si="33"/>
        <v>0</v>
      </c>
      <c r="Q188" s="754">
        <f t="shared" si="33"/>
        <v>0</v>
      </c>
      <c r="R188" s="187"/>
      <c r="Y188" t="s">
        <v>942</v>
      </c>
      <c r="Z188">
        <v>0</v>
      </c>
      <c r="AA188">
        <v>78</v>
      </c>
      <c r="AB188">
        <v>19</v>
      </c>
      <c r="AC188">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4.5" outlineLevel="1" x14ac:dyDescent="0.35">
      <c r="A189" s="6"/>
      <c r="B189" s="7"/>
      <c r="C189" s="17"/>
      <c r="D189" s="17"/>
      <c r="E189" s="17"/>
      <c r="F189" s="26"/>
      <c r="G189" s="26" t="str">
        <f t="shared" si="26"/>
        <v>GGGC1Ea2</v>
      </c>
      <c r="H189" s="754">
        <f t="shared" ref="H189:Q189" si="34">IFERROR(VLOOKUP($M132,$Y$126:$Z$137,2,FALSE)*H$179*(1+H$180*INDEX($AC$127:$AN$137,MATCH($L132,$AB$127:$AB$137,0),MATCH($M132,_xlfn.ANCHORARRAY($AC$126),0))),0)</f>
        <v>0</v>
      </c>
      <c r="I189" s="754">
        <f t="shared" si="34"/>
        <v>0</v>
      </c>
      <c r="J189" s="754">
        <f t="shared" si="34"/>
        <v>0</v>
      </c>
      <c r="K189" s="754">
        <f t="shared" si="34"/>
        <v>0</v>
      </c>
      <c r="L189" s="754">
        <f t="shared" si="34"/>
        <v>0</v>
      </c>
      <c r="M189" s="754">
        <f t="shared" si="34"/>
        <v>0</v>
      </c>
      <c r="N189" s="754">
        <f t="shared" si="34"/>
        <v>0</v>
      </c>
      <c r="O189" s="754">
        <f t="shared" si="34"/>
        <v>0</v>
      </c>
      <c r="P189" s="754">
        <f t="shared" si="34"/>
        <v>0</v>
      </c>
      <c r="Q189" s="754">
        <f t="shared" si="34"/>
        <v>0</v>
      </c>
      <c r="R189" s="187"/>
      <c r="Y189" t="s">
        <v>219</v>
      </c>
      <c r="Z189">
        <v>0</v>
      </c>
      <c r="AA189">
        <v>78</v>
      </c>
      <c r="AB189">
        <v>19</v>
      </c>
      <c r="AC189">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4.5" outlineLevel="1" x14ac:dyDescent="0.35">
      <c r="A190" s="6"/>
      <c r="B190" s="7"/>
      <c r="C190" s="17"/>
      <c r="D190" s="17"/>
      <c r="E190" s="17"/>
      <c r="F190" s="26"/>
      <c r="G190" s="26" t="str">
        <f t="shared" si="26"/>
        <v>GGGC1Pa2</v>
      </c>
      <c r="H190" s="754">
        <f t="shared" ref="H190:Q190" si="35">IFERROR(VLOOKUP($M133,$Y$126:$Z$137,2,FALSE)*H$179*(1+H$180*INDEX($AC$127:$AN$137,MATCH($L133,$AB$127:$AB$137,0),MATCH($M133,_xlfn.ANCHORARRAY($AC$126),0))),0)</f>
        <v>0</v>
      </c>
      <c r="I190" s="754">
        <f t="shared" si="35"/>
        <v>0</v>
      </c>
      <c r="J190" s="754">
        <f t="shared" si="35"/>
        <v>0</v>
      </c>
      <c r="K190" s="754">
        <f t="shared" si="35"/>
        <v>0</v>
      </c>
      <c r="L190" s="754">
        <f t="shared" si="35"/>
        <v>0</v>
      </c>
      <c r="M190" s="754">
        <f t="shared" si="35"/>
        <v>0</v>
      </c>
      <c r="N190" s="754">
        <f t="shared" si="35"/>
        <v>0</v>
      </c>
      <c r="O190" s="754">
        <f t="shared" si="35"/>
        <v>0</v>
      </c>
      <c r="P190" s="754">
        <f t="shared" si="35"/>
        <v>0</v>
      </c>
      <c r="Q190" s="754">
        <f t="shared" si="35"/>
        <v>0</v>
      </c>
      <c r="R190" s="187"/>
      <c r="Y190" t="s">
        <v>66</v>
      </c>
      <c r="Z190">
        <v>0</v>
      </c>
      <c r="AA190">
        <v>58</v>
      </c>
      <c r="AB190">
        <v>0</v>
      </c>
      <c r="AC190">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4.5" outlineLevel="1" x14ac:dyDescent="0.35">
      <c r="A191" s="6"/>
      <c r="B191" s="7"/>
      <c r="C191" s="17"/>
      <c r="D191" s="17"/>
      <c r="E191" s="17"/>
      <c r="F191" s="26"/>
      <c r="G191" s="26" t="str">
        <f t="shared" si="26"/>
        <v>GGGC1OFa2</v>
      </c>
      <c r="H191" s="754">
        <f t="shared" ref="H191:Q191" si="36">IFERROR(VLOOKUP($M134,$Y$126:$Z$137,2,FALSE)*H$179*(1+H$180*INDEX($AC$127:$AN$137,MATCH($L134,$AB$127:$AB$137,0),MATCH($M134,_xlfn.ANCHORARRAY($AC$126),0))),0)</f>
        <v>0</v>
      </c>
      <c r="I191" s="754">
        <f t="shared" si="36"/>
        <v>0</v>
      </c>
      <c r="J191" s="754">
        <f t="shared" si="36"/>
        <v>0</v>
      </c>
      <c r="K191" s="754">
        <f t="shared" si="36"/>
        <v>0</v>
      </c>
      <c r="L191" s="754">
        <f t="shared" si="36"/>
        <v>0</v>
      </c>
      <c r="M191" s="754">
        <f t="shared" si="36"/>
        <v>0</v>
      </c>
      <c r="N191" s="754">
        <f t="shared" si="36"/>
        <v>0</v>
      </c>
      <c r="O191" s="754">
        <f t="shared" si="36"/>
        <v>0</v>
      </c>
      <c r="P191" s="754">
        <f t="shared" si="36"/>
        <v>0</v>
      </c>
      <c r="Q191" s="754">
        <f t="shared" si="36"/>
        <v>0</v>
      </c>
      <c r="R191" s="187"/>
      <c r="Y191" t="s">
        <v>62</v>
      </c>
      <c r="Z191">
        <v>0</v>
      </c>
      <c r="AA191">
        <v>78</v>
      </c>
      <c r="AB191">
        <v>19</v>
      </c>
      <c r="AC191">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4.5" outlineLevel="1" x14ac:dyDescent="0.35">
      <c r="A192" s="6"/>
      <c r="B192" s="7"/>
      <c r="C192" s="17"/>
      <c r="D192" s="17"/>
      <c r="E192" s="17"/>
      <c r="F192" s="26"/>
      <c r="G192" s="26" t="str">
        <f t="shared" si="26"/>
        <v>SPSPSPSPSPsp</v>
      </c>
      <c r="H192" s="754">
        <f t="shared" ref="H192:Q192" si="37">IFERROR(VLOOKUP($M135,$Y$126:$Z$137,2,FALSE)*H$179*(1+H$180*INDEX($AC$127:$AN$137,MATCH($L135,$AB$127:$AB$137,0),MATCH($M135,_xlfn.ANCHORARRAY($AC$126),0))),0)</f>
        <v>0</v>
      </c>
      <c r="I192" s="754">
        <f t="shared" si="37"/>
        <v>0</v>
      </c>
      <c r="J192" s="754">
        <f t="shared" si="37"/>
        <v>0</v>
      </c>
      <c r="K192" s="754">
        <f t="shared" si="37"/>
        <v>0</v>
      </c>
      <c r="L192" s="754">
        <f t="shared" si="37"/>
        <v>0</v>
      </c>
      <c r="M192" s="754">
        <f t="shared" si="37"/>
        <v>0</v>
      </c>
      <c r="N192" s="754">
        <f t="shared" si="37"/>
        <v>0</v>
      </c>
      <c r="O192" s="754">
        <f t="shared" si="37"/>
        <v>0</v>
      </c>
      <c r="P192" s="754">
        <f t="shared" si="37"/>
        <v>0</v>
      </c>
      <c r="Q192" s="754">
        <f t="shared" si="37"/>
        <v>0</v>
      </c>
      <c r="R192" s="187"/>
      <c r="Y192" t="s">
        <v>940</v>
      </c>
      <c r="Z192">
        <v>0</v>
      </c>
      <c r="AA192">
        <v>78</v>
      </c>
      <c r="AB192">
        <v>19</v>
      </c>
      <c r="AC19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4.5" outlineLevel="1" x14ac:dyDescent="0.35">
      <c r="A193" s="6"/>
      <c r="B193" s="7"/>
      <c r="C193" s="17"/>
      <c r="D193" s="17"/>
      <c r="E193" s="17"/>
      <c r="F193" s="26"/>
      <c r="G193" s="26" t="str">
        <f t="shared" si="26"/>
        <v>YYWNWl</v>
      </c>
      <c r="H193" s="754">
        <f t="shared" ref="H193:Q193" si="38">IFERROR(VLOOKUP($M136,$Y$126:$Z$137,2,FALSE)*H$179*(1+H$180*INDEX($AC$127:$AN$137,MATCH($L136,$AB$127:$AB$137,0),MATCH($M136,_xlfn.ANCHORARRAY($AC$126),0))),0)</f>
        <v>1000</v>
      </c>
      <c r="I193" s="754">
        <f t="shared" si="38"/>
        <v>1427.911190094997</v>
      </c>
      <c r="J193" s="754">
        <f t="shared" si="38"/>
        <v>1189.3432919599152</v>
      </c>
      <c r="K193" s="754">
        <f t="shared" si="38"/>
        <v>1272.849652992473</v>
      </c>
      <c r="L193" s="754">
        <f t="shared" si="38"/>
        <v>990.35145776420609</v>
      </c>
      <c r="M193" s="754">
        <f t="shared" si="38"/>
        <v>1000.0503881773813</v>
      </c>
      <c r="N193" s="754">
        <f t="shared" si="38"/>
        <v>704.54540985711321</v>
      </c>
      <c r="O193" s="754">
        <f t="shared" si="38"/>
        <v>831.57042652785549</v>
      </c>
      <c r="P193" s="754">
        <f t="shared" si="38"/>
        <v>581.39490085004218</v>
      </c>
      <c r="Q193" s="754">
        <f t="shared" si="38"/>
        <v>1000</v>
      </c>
      <c r="Y193" t="s">
        <v>61</v>
      </c>
      <c r="Z193">
        <v>18</v>
      </c>
      <c r="AA193">
        <v>78</v>
      </c>
      <c r="AB193">
        <v>25</v>
      </c>
      <c r="AC193">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4.5" outlineLevel="1" x14ac:dyDescent="0.35">
      <c r="A194" s="6"/>
      <c r="B194" s="7"/>
      <c r="C194" s="17"/>
      <c r="D194" s="17"/>
      <c r="E194" s="17"/>
      <c r="F194" s="26"/>
      <c r="G194" s="26" t="str">
        <f t="shared" si="26"/>
        <v>YYLWNw</v>
      </c>
      <c r="H194" s="754">
        <f t="shared" ref="H194:Q194" si="39">IFERROR(VLOOKUP($M137,$Y$126:$Z$137,2,FALSE)*H$179*(1+H$180*INDEX($AC$127:$AN$137,MATCH($L137,$AB$127:$AB$137,0),MATCH($M137,_xlfn.ANCHORARRAY($AC$126),0))),0)</f>
        <v>1890</v>
      </c>
      <c r="I194" s="754">
        <f t="shared" si="39"/>
        <v>2698.7521492795445</v>
      </c>
      <c r="J194" s="754">
        <f t="shared" si="39"/>
        <v>2221.098597735142</v>
      </c>
      <c r="K194" s="754">
        <f t="shared" si="39"/>
        <v>2377.0467269634437</v>
      </c>
      <c r="L194" s="754">
        <f t="shared" si="39"/>
        <v>1827.1984395749603</v>
      </c>
      <c r="M194" s="754">
        <f t="shared" si="39"/>
        <v>1867.5940999212596</v>
      </c>
      <c r="N194" s="754">
        <f t="shared" si="39"/>
        <v>1299.8862811863737</v>
      </c>
      <c r="O194" s="754">
        <f t="shared" si="39"/>
        <v>1534.2474369438933</v>
      </c>
      <c r="P194" s="754">
        <f t="shared" si="39"/>
        <v>1059.5922067992017</v>
      </c>
      <c r="Q194" s="754">
        <f t="shared" si="39"/>
        <v>1890</v>
      </c>
      <c r="Y194" t="s">
        <v>944</v>
      </c>
      <c r="Z194">
        <v>18</v>
      </c>
      <c r="AA194">
        <v>78</v>
      </c>
      <c r="AB194">
        <v>25</v>
      </c>
      <c r="AC194">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4.5" outlineLevel="1" x14ac:dyDescent="0.35">
      <c r="A195" s="6"/>
      <c r="B195" s="7"/>
      <c r="C195" s="17"/>
      <c r="D195" s="17"/>
      <c r="E195" s="17"/>
      <c r="F195" s="26"/>
      <c r="G195" s="26" t="str">
        <f t="shared" si="26"/>
        <v>YYLWNwd</v>
      </c>
      <c r="H195" s="754">
        <f t="shared" ref="H195:Q195" si="40">IFERROR(VLOOKUP($M138,$Y$126:$Z$137,2,FALSE)*H$179*(1+H$180*INDEX($AC$127:$AN$137,MATCH($L138,$AB$127:$AB$137,0),MATCH($M138,_xlfn.ANCHORARRAY($AC$126),0))),0)</f>
        <v>1890</v>
      </c>
      <c r="I195" s="754">
        <f t="shared" si="40"/>
        <v>2698.7521492795445</v>
      </c>
      <c r="J195" s="754">
        <f t="shared" si="40"/>
        <v>2221.098597735142</v>
      </c>
      <c r="K195" s="754">
        <f t="shared" si="40"/>
        <v>2377.0467269634437</v>
      </c>
      <c r="L195" s="754">
        <f t="shared" si="40"/>
        <v>1827.1984395749603</v>
      </c>
      <c r="M195" s="754">
        <f t="shared" si="40"/>
        <v>1867.5940999212596</v>
      </c>
      <c r="N195" s="754">
        <f t="shared" si="40"/>
        <v>1299.8862811863737</v>
      </c>
      <c r="O195" s="754">
        <f t="shared" si="40"/>
        <v>1534.2474369438933</v>
      </c>
      <c r="P195" s="754">
        <f t="shared" si="40"/>
        <v>1059.5922067992017</v>
      </c>
      <c r="Q195" s="754">
        <f t="shared" si="40"/>
        <v>1890</v>
      </c>
      <c r="Y195" t="s">
        <v>69</v>
      </c>
      <c r="Z195">
        <v>18</v>
      </c>
      <c r="AA195">
        <v>78</v>
      </c>
      <c r="AB195">
        <v>25</v>
      </c>
      <c r="AC195">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4.5" outlineLevel="1" x14ac:dyDescent="0.35">
      <c r="A196" s="6"/>
      <c r="B196" s="7"/>
      <c r="C196" s="17"/>
      <c r="D196" s="17"/>
      <c r="E196" s="17"/>
      <c r="F196" s="26"/>
      <c r="G196" s="26" t="str">
        <f t="shared" si="26"/>
        <v>YYWLWz</v>
      </c>
      <c r="H196" s="754">
        <f t="shared" ref="H196:Q196" si="41">IFERROR(VLOOKUP($M139,$Y$126:$Z$137,2,FALSE)*H$179*(1+H$180*INDEX($AC$127:$AN$137,MATCH($L139,$AB$127:$AB$137,0),MATCH($M139,_xlfn.ANCHORARRAY($AC$126),0))),0)</f>
        <v>1000</v>
      </c>
      <c r="I196" s="754">
        <f t="shared" si="41"/>
        <v>1427.911190094997</v>
      </c>
      <c r="J196" s="754">
        <f t="shared" si="41"/>
        <v>1189.3432919599152</v>
      </c>
      <c r="K196" s="754">
        <f t="shared" si="41"/>
        <v>1272.849652992473</v>
      </c>
      <c r="L196" s="754">
        <f t="shared" si="41"/>
        <v>990.35145776420609</v>
      </c>
      <c r="M196" s="754">
        <f t="shared" si="41"/>
        <v>1000.0503881773813</v>
      </c>
      <c r="N196" s="754">
        <f t="shared" si="41"/>
        <v>704.54540985711321</v>
      </c>
      <c r="O196" s="754">
        <f t="shared" si="41"/>
        <v>831.57042652785549</v>
      </c>
      <c r="P196" s="754">
        <f t="shared" si="41"/>
        <v>581.39490085004218</v>
      </c>
      <c r="Q196" s="754">
        <f t="shared" si="41"/>
        <v>1000</v>
      </c>
      <c r="Y196" t="s">
        <v>943</v>
      </c>
      <c r="Z196">
        <v>18</v>
      </c>
      <c r="AA196">
        <v>78</v>
      </c>
      <c r="AB196">
        <v>25</v>
      </c>
      <c r="AC196">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4.5" outlineLevel="1" x14ac:dyDescent="0.35">
      <c r="A197" s="6"/>
      <c r="B197" s="7"/>
      <c r="C197" s="17"/>
      <c r="D197" s="17"/>
      <c r="E197" s="17"/>
      <c r="F197" s="26"/>
      <c r="G197" s="26" t="str">
        <f t="shared" si="26"/>
        <v>YYWLWzd</v>
      </c>
      <c r="H197" s="754">
        <f t="shared" ref="H197:Q197" si="42">IFERROR(VLOOKUP($M140,$Y$126:$Z$137,2,FALSE)*H$179*(1+H$180*INDEX($AC$127:$AN$137,MATCH($L140,$AB$127:$AB$137,0),MATCH($M140,_xlfn.ANCHORARRAY($AC$126),0))),0)</f>
        <v>1000</v>
      </c>
      <c r="I197" s="754">
        <f t="shared" si="42"/>
        <v>1427.911190094997</v>
      </c>
      <c r="J197" s="754">
        <f t="shared" si="42"/>
        <v>1189.3432919599152</v>
      </c>
      <c r="K197" s="754">
        <f t="shared" si="42"/>
        <v>1272.849652992473</v>
      </c>
      <c r="L197" s="754">
        <f t="shared" si="42"/>
        <v>990.35145776420609</v>
      </c>
      <c r="M197" s="754">
        <f t="shared" si="42"/>
        <v>1000.0503881773813</v>
      </c>
      <c r="N197" s="754">
        <f t="shared" si="42"/>
        <v>704.54540985711321</v>
      </c>
      <c r="O197" s="754">
        <f t="shared" si="42"/>
        <v>831.57042652785549</v>
      </c>
      <c r="P197" s="754">
        <f t="shared" si="42"/>
        <v>581.39490085004218</v>
      </c>
      <c r="Q197" s="754">
        <f t="shared" si="42"/>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4.5" outlineLevel="1" x14ac:dyDescent="0.35">
      <c r="A198" s="6"/>
      <c r="B198" s="7"/>
      <c r="C198" s="17"/>
      <c r="D198" s="17"/>
      <c r="E198" s="17"/>
      <c r="F198" s="26"/>
      <c r="G198" s="26" t="str">
        <f t="shared" si="26"/>
        <v>YYNWLw</v>
      </c>
      <c r="H198" s="754">
        <f t="shared" ref="H198:Q198" si="43">IFERROR(VLOOKUP($M141,$Y$126:$Z$137,2,FALSE)*H$179*(1+H$180*INDEX($AC$127:$AN$137,MATCH($L141,$AB$127:$AB$137,0),MATCH($M141,_xlfn.ANCHORARRAY($AC$126),0))),0)</f>
        <v>2160</v>
      </c>
      <c r="I198" s="754">
        <f t="shared" si="43"/>
        <v>3084.2881706051935</v>
      </c>
      <c r="J198" s="754">
        <f t="shared" si="43"/>
        <v>2461.9406143570241</v>
      </c>
      <c r="K198" s="754">
        <f t="shared" si="43"/>
        <v>2634.7987816944192</v>
      </c>
      <c r="L198" s="754">
        <f t="shared" si="43"/>
        <v>1960.8958863731284</v>
      </c>
      <c r="M198" s="754">
        <f t="shared" si="43"/>
        <v>2070.1043035271787</v>
      </c>
      <c r="N198" s="754">
        <f t="shared" si="43"/>
        <v>1394.9999115170842</v>
      </c>
      <c r="O198" s="754">
        <f t="shared" si="43"/>
        <v>1646.5094445251541</v>
      </c>
      <c r="P198" s="754">
        <f t="shared" si="43"/>
        <v>1098.8363626065798</v>
      </c>
      <c r="Q198" s="754">
        <f t="shared" si="43"/>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4.5" outlineLevel="1" x14ac:dyDescent="0.35">
      <c r="A199" s="6"/>
      <c r="B199" s="7"/>
      <c r="C199" s="17"/>
      <c r="D199" s="17"/>
      <c r="E199" s="17"/>
      <c r="F199" s="26"/>
      <c r="G199" s="26" t="str">
        <f t="shared" si="26"/>
        <v>YYNWLwd</v>
      </c>
      <c r="H199" s="754">
        <f t="shared" ref="H199:Q199" si="44">IFERROR(VLOOKUP($M142,$Y$126:$Z$137,2,FALSE)*H$179*(1+H$180*INDEX($AC$127:$AN$137,MATCH($L142,$AB$127:$AB$137,0),MATCH($M142,_xlfn.ANCHORARRAY($AC$126),0))),0)</f>
        <v>2160</v>
      </c>
      <c r="I199" s="754">
        <f t="shared" si="44"/>
        <v>3084.2881706051935</v>
      </c>
      <c r="J199" s="754">
        <f t="shared" si="44"/>
        <v>2461.9406143570241</v>
      </c>
      <c r="K199" s="754">
        <f t="shared" si="44"/>
        <v>2634.7987816944192</v>
      </c>
      <c r="L199" s="754">
        <f t="shared" si="44"/>
        <v>1960.8958863731284</v>
      </c>
      <c r="M199" s="754">
        <f t="shared" si="44"/>
        <v>2070.1043035271787</v>
      </c>
      <c r="N199" s="754">
        <f t="shared" si="44"/>
        <v>1394.9999115170842</v>
      </c>
      <c r="O199" s="754">
        <f t="shared" si="44"/>
        <v>1646.5094445251541</v>
      </c>
      <c r="P199" s="754">
        <f t="shared" si="44"/>
        <v>1098.8363626065798</v>
      </c>
      <c r="Q199" s="754">
        <f t="shared" si="44"/>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4.5" outlineLevel="1" x14ac:dyDescent="0.35">
      <c r="A200" s="6"/>
      <c r="B200" s="7"/>
      <c r="C200" s="17"/>
      <c r="D200" s="17"/>
      <c r="E200" s="17"/>
      <c r="F200" s="26"/>
      <c r="G200" s="26" t="str">
        <f t="shared" si="26"/>
        <v>AYAA2A1w</v>
      </c>
      <c r="H200" s="754">
        <f t="shared" ref="H200:Q200" si="45">IFERROR(VLOOKUP($M143,$Y$126:$Z$137,2,FALSE)*H$179*(1+H$180*INDEX($AC$127:$AN$137,MATCH($L143,$AB$127:$AB$137,0),MATCH($M143,_xlfn.ANCHORARRAY($AC$126),0))),0)</f>
        <v>2070</v>
      </c>
      <c r="I200" s="754">
        <f t="shared" si="45"/>
        <v>2955.7761634966437</v>
      </c>
      <c r="J200" s="754">
        <f t="shared" si="45"/>
        <v>2381.6599421497303</v>
      </c>
      <c r="K200" s="754">
        <f t="shared" si="45"/>
        <v>2548.8814301174275</v>
      </c>
      <c r="L200" s="754">
        <f t="shared" si="45"/>
        <v>1916.3300707737387</v>
      </c>
      <c r="M200" s="754">
        <f t="shared" si="45"/>
        <v>2002.6009023252059</v>
      </c>
      <c r="N200" s="754">
        <f t="shared" si="45"/>
        <v>1363.2953680735141</v>
      </c>
      <c r="O200" s="754">
        <f t="shared" si="45"/>
        <v>1609.0887753314003</v>
      </c>
      <c r="P200" s="754">
        <f t="shared" si="45"/>
        <v>1085.7549773374537</v>
      </c>
      <c r="Q200" s="754">
        <f t="shared" si="45"/>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4.5" outlineLevel="1" x14ac:dyDescent="0.35">
      <c r="A201" s="6"/>
      <c r="B201" s="7"/>
      <c r="C201" s="17"/>
      <c r="D201" s="17"/>
      <c r="E201" s="17"/>
      <c r="F201" s="26"/>
      <c r="G201" s="26" t="str">
        <f t="shared" si="26"/>
        <v>AYAA2A1wd</v>
      </c>
      <c r="H201" s="754">
        <f t="shared" ref="H201:Q201" si="46">IFERROR(VLOOKUP($M144,$Y$126:$Z$137,2,FALSE)*H$179*(1+H$180*INDEX($AC$127:$AN$137,MATCH($L144,$AB$127:$AB$137,0),MATCH($M144,_xlfn.ANCHORARRAY($AC$126),0))),0)</f>
        <v>2070</v>
      </c>
      <c r="I201" s="754">
        <f t="shared" si="46"/>
        <v>2955.7761634966437</v>
      </c>
      <c r="J201" s="754">
        <f t="shared" si="46"/>
        <v>2381.6599421497303</v>
      </c>
      <c r="K201" s="754">
        <f t="shared" si="46"/>
        <v>2548.8814301174275</v>
      </c>
      <c r="L201" s="754">
        <f t="shared" si="46"/>
        <v>1916.3300707737387</v>
      </c>
      <c r="M201" s="754">
        <f t="shared" si="46"/>
        <v>2002.6009023252059</v>
      </c>
      <c r="N201" s="754">
        <f t="shared" si="46"/>
        <v>1363.2953680735141</v>
      </c>
      <c r="O201" s="754">
        <f t="shared" si="46"/>
        <v>1609.0887753314003</v>
      </c>
      <c r="P201" s="754">
        <f t="shared" si="46"/>
        <v>1085.7549773374537</v>
      </c>
      <c r="Q201" s="754">
        <f t="shared" si="46"/>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4.5" outlineLevel="1" x14ac:dyDescent="0.35">
      <c r="A202" s="6"/>
      <c r="B202" s="7"/>
      <c r="C202" s="17"/>
      <c r="D202" s="17"/>
      <c r="E202" s="17"/>
      <c r="F202" s="26"/>
      <c r="G202" s="26" t="str">
        <f t="shared" si="26"/>
        <v>AAWA2A1a</v>
      </c>
      <c r="H202" s="754">
        <f t="shared" ref="H202:Q202" si="47">IFERROR(VLOOKUP($M145,$Y$126:$Z$137,2,FALSE)*H$179*(1+H$180*INDEX($AC$127:$AN$137,MATCH($L145,$AB$127:$AB$137,0),MATCH($M145,_xlfn.ANCHORARRAY($AC$126),0))),0)</f>
        <v>0</v>
      </c>
      <c r="I202" s="754">
        <f t="shared" si="47"/>
        <v>0</v>
      </c>
      <c r="J202" s="754">
        <f t="shared" si="47"/>
        <v>0</v>
      </c>
      <c r="K202" s="754">
        <f t="shared" si="47"/>
        <v>0</v>
      </c>
      <c r="L202" s="754">
        <f t="shared" si="47"/>
        <v>0</v>
      </c>
      <c r="M202" s="754">
        <f t="shared" si="47"/>
        <v>0</v>
      </c>
      <c r="N202" s="754">
        <f t="shared" si="47"/>
        <v>0</v>
      </c>
      <c r="O202" s="754">
        <f t="shared" si="47"/>
        <v>0</v>
      </c>
      <c r="P202" s="754">
        <f t="shared" si="47"/>
        <v>0</v>
      </c>
      <c r="Q202" s="754">
        <f t="shared" si="47"/>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4.5" outlineLevel="1" x14ac:dyDescent="0.35">
      <c r="A203" s="6"/>
      <c r="B203" s="7"/>
      <c r="C203" s="17"/>
      <c r="D203" s="17"/>
      <c r="E203" s="17"/>
      <c r="F203" s="26"/>
      <c r="G203" s="26" t="str">
        <f t="shared" si="26"/>
        <v>AAAWA1a</v>
      </c>
      <c r="H203" s="754">
        <f t="shared" ref="H203:Q203" si="48">IFERROR(VLOOKUP($M146,$Y$126:$Z$137,2,FALSE)*H$179*(1+H$180*INDEX($AC$127:$AN$137,MATCH($L146,$AB$127:$AB$137,0),MATCH($M146,_xlfn.ANCHORARRAY($AC$126),0))),0)</f>
        <v>0</v>
      </c>
      <c r="I203" s="754">
        <f t="shared" si="48"/>
        <v>0</v>
      </c>
      <c r="J203" s="754">
        <f t="shared" si="48"/>
        <v>0</v>
      </c>
      <c r="K203" s="754">
        <f t="shared" si="48"/>
        <v>0</v>
      </c>
      <c r="L203" s="754">
        <f t="shared" si="48"/>
        <v>0</v>
      </c>
      <c r="M203" s="754">
        <f t="shared" si="48"/>
        <v>0</v>
      </c>
      <c r="N203" s="754">
        <f t="shared" si="48"/>
        <v>0</v>
      </c>
      <c r="O203" s="754">
        <f t="shared" si="48"/>
        <v>0</v>
      </c>
      <c r="P203" s="754">
        <f t="shared" si="48"/>
        <v>0</v>
      </c>
      <c r="Q203" s="754">
        <f t="shared" si="48"/>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4.5" outlineLevel="1" x14ac:dyDescent="0.35">
      <c r="A204" s="6"/>
      <c r="B204" s="7"/>
      <c r="C204" s="17"/>
      <c r="D204" s="17"/>
      <c r="E204" s="17"/>
      <c r="F204" s="26"/>
      <c r="G204" s="26" t="str">
        <f t="shared" si="26"/>
        <v>YAAA2Wa</v>
      </c>
      <c r="H204" s="754">
        <f t="shared" ref="H204:Q204" si="49">IFERROR(VLOOKUP($M147,$Y$126:$Z$137,2,FALSE)*H$179*(1+H$180*INDEX($AC$127:$AN$137,MATCH($L147,$AB$127:$AB$137,0),MATCH($M147,_xlfn.ANCHORARRAY($AC$126),0))),0)</f>
        <v>0</v>
      </c>
      <c r="I204" s="754">
        <f t="shared" si="49"/>
        <v>0</v>
      </c>
      <c r="J204" s="754">
        <f t="shared" si="49"/>
        <v>0</v>
      </c>
      <c r="K204" s="754">
        <f t="shared" si="49"/>
        <v>0</v>
      </c>
      <c r="L204" s="754">
        <f t="shared" si="49"/>
        <v>0</v>
      </c>
      <c r="M204" s="754">
        <f t="shared" si="49"/>
        <v>0</v>
      </c>
      <c r="N204" s="754">
        <f t="shared" si="49"/>
        <v>0</v>
      </c>
      <c r="O204" s="754">
        <f t="shared" si="49"/>
        <v>0</v>
      </c>
      <c r="P204" s="754">
        <f t="shared" si="49"/>
        <v>0</v>
      </c>
      <c r="Q204" s="754">
        <f t="shared" si="49"/>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4.5" outlineLevel="1" x14ac:dyDescent="0.35">
      <c r="A205" s="6"/>
      <c r="B205" s="7"/>
      <c r="C205" s="17"/>
      <c r="D205" s="17"/>
      <c r="E205" s="17"/>
      <c r="F205" s="26"/>
      <c r="G205" s="26" t="str">
        <f t="shared" si="26"/>
        <v>AYAWA1w</v>
      </c>
      <c r="H205" s="754">
        <f t="shared" ref="H205:Q205" si="50">IFERROR(VLOOKUP($M148,$Y$126:$Z$137,2,FALSE)*H$179*(1+H$180*INDEX($AC$127:$AN$137,MATCH($L148,$AB$127:$AB$137,0),MATCH($M148,_xlfn.ANCHORARRAY($AC$126),0))),0)</f>
        <v>2070</v>
      </c>
      <c r="I205" s="754">
        <f t="shared" si="50"/>
        <v>2955.7761634966437</v>
      </c>
      <c r="J205" s="754">
        <f t="shared" si="50"/>
        <v>2381.6599421497303</v>
      </c>
      <c r="K205" s="754">
        <f t="shared" si="50"/>
        <v>2548.8814301174275</v>
      </c>
      <c r="L205" s="754">
        <f t="shared" si="50"/>
        <v>1916.3300707737387</v>
      </c>
      <c r="M205" s="754">
        <f t="shared" si="50"/>
        <v>2002.6009023252059</v>
      </c>
      <c r="N205" s="754">
        <f t="shared" si="50"/>
        <v>1363.2953680735141</v>
      </c>
      <c r="O205" s="754">
        <f t="shared" si="50"/>
        <v>1609.0887753314003</v>
      </c>
      <c r="P205" s="754">
        <f t="shared" si="50"/>
        <v>1085.7549773374537</v>
      </c>
      <c r="Q205" s="754">
        <f t="shared" si="50"/>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4.5" outlineLevel="1" x14ac:dyDescent="0.35">
      <c r="A206" s="6"/>
      <c r="B206" s="7"/>
      <c r="C206" s="17"/>
      <c r="D206" s="17"/>
      <c r="E206" s="17"/>
      <c r="F206" s="26"/>
      <c r="G206" s="26" t="str">
        <f t="shared" si="26"/>
        <v>AYAWA1wd</v>
      </c>
      <c r="H206" s="754">
        <f t="shared" ref="H206:Q206" si="51">IFERROR(VLOOKUP($M149,$Y$126:$Z$137,2,FALSE)*H$179*(1+H$180*INDEX($AC$127:$AN$137,MATCH($L149,$AB$127:$AB$137,0),MATCH($M149,_xlfn.ANCHORARRAY($AC$126),0))),0)</f>
        <v>2070</v>
      </c>
      <c r="I206" s="754">
        <f t="shared" si="51"/>
        <v>2955.7761634966437</v>
      </c>
      <c r="J206" s="754">
        <f t="shared" si="51"/>
        <v>2381.6599421497303</v>
      </c>
      <c r="K206" s="754">
        <f t="shared" si="51"/>
        <v>2548.8814301174275</v>
      </c>
      <c r="L206" s="754">
        <f t="shared" si="51"/>
        <v>1916.3300707737387</v>
      </c>
      <c r="M206" s="754">
        <f t="shared" si="51"/>
        <v>2002.6009023252059</v>
      </c>
      <c r="N206" s="754">
        <f t="shared" si="51"/>
        <v>1363.2953680735141</v>
      </c>
      <c r="O206" s="754">
        <f t="shared" si="51"/>
        <v>1609.0887753314003</v>
      </c>
      <c r="P206" s="754">
        <f t="shared" si="51"/>
        <v>1085.7549773374537</v>
      </c>
      <c r="Q206" s="754">
        <f t="shared" si="51"/>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4.5" outlineLevel="1" x14ac:dyDescent="0.35">
      <c r="A207" s="6"/>
      <c r="B207" s="7"/>
      <c r="C207" s="17"/>
      <c r="D207" s="17"/>
      <c r="E207" s="17"/>
      <c r="F207" s="26"/>
      <c r="G207" s="26" t="str">
        <f t="shared" si="26"/>
        <v>YAWA2Wa</v>
      </c>
      <c r="H207" s="754">
        <f t="shared" ref="H207:Q207" si="52">IFERROR(VLOOKUP($M150,$Y$126:$Z$137,2,FALSE)*H$179*(1+H$180*INDEX($AC$127:$AN$137,MATCH($L150,$AB$127:$AB$137,0),MATCH($M150,_xlfn.ANCHORARRAY($AC$126),0))),0)</f>
        <v>0</v>
      </c>
      <c r="I207" s="754">
        <f t="shared" si="52"/>
        <v>0</v>
      </c>
      <c r="J207" s="754">
        <f t="shared" si="52"/>
        <v>0</v>
      </c>
      <c r="K207" s="754">
        <f t="shared" si="52"/>
        <v>0</v>
      </c>
      <c r="L207" s="754">
        <f t="shared" si="52"/>
        <v>0</v>
      </c>
      <c r="M207" s="754">
        <f t="shared" si="52"/>
        <v>0</v>
      </c>
      <c r="N207" s="754">
        <f t="shared" si="52"/>
        <v>0</v>
      </c>
      <c r="O207" s="754">
        <f t="shared" si="52"/>
        <v>0</v>
      </c>
      <c r="P207" s="754">
        <f t="shared" si="52"/>
        <v>0</v>
      </c>
      <c r="Q207" s="754">
        <f t="shared" si="52"/>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4.5" outlineLevel="1" x14ac:dyDescent="0.35">
      <c r="A208" s="6"/>
      <c r="B208" s="7"/>
      <c r="C208" s="17"/>
      <c r="D208" s="17"/>
      <c r="E208" s="17"/>
      <c r="F208" s="26"/>
      <c r="G208" s="26" t="str">
        <f t="shared" si="26"/>
        <v>YYAWWa</v>
      </c>
      <c r="H208" s="754">
        <f t="shared" ref="H208:Q208" si="53">IFERROR(VLOOKUP($M151,$Y$126:$Z$137,2,FALSE)*H$179*(1+H$180*INDEX($AC$127:$AN$137,MATCH($L151,$AB$127:$AB$137,0),MATCH($M151,_xlfn.ANCHORARRAY($AC$126),0))),0)</f>
        <v>0</v>
      </c>
      <c r="I208" s="754">
        <f t="shared" si="53"/>
        <v>0</v>
      </c>
      <c r="J208" s="754">
        <f t="shared" si="53"/>
        <v>0</v>
      </c>
      <c r="K208" s="754">
        <f t="shared" si="53"/>
        <v>0</v>
      </c>
      <c r="L208" s="754">
        <f t="shared" si="53"/>
        <v>0</v>
      </c>
      <c r="M208" s="754">
        <f t="shared" si="53"/>
        <v>0</v>
      </c>
      <c r="N208" s="754">
        <f t="shared" si="53"/>
        <v>0</v>
      </c>
      <c r="O208" s="754">
        <f t="shared" si="53"/>
        <v>0</v>
      </c>
      <c r="P208" s="754">
        <f t="shared" si="53"/>
        <v>0</v>
      </c>
      <c r="Q208" s="754">
        <f t="shared" si="53"/>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4.5" outlineLevel="1" x14ac:dyDescent="0.35">
      <c r="A209" s="6"/>
      <c r="B209" s="7"/>
      <c r="C209" s="17"/>
      <c r="D209" s="17"/>
      <c r="E209" s="17"/>
      <c r="F209" s="26"/>
      <c r="G209" s="26" t="str">
        <f t="shared" si="26"/>
        <v>YYWA2Ww</v>
      </c>
      <c r="H209" s="754">
        <f t="shared" ref="H209:Q209" si="54">IFERROR(VLOOKUP($M152,$Y$126:$Z$137,2,FALSE)*H$179*(1+H$180*INDEX($AC$127:$AN$137,MATCH($L152,$AB$127:$AB$137,0),MATCH($M152,_xlfn.ANCHORARRAY($AC$126),0))),0)</f>
        <v>1800</v>
      </c>
      <c r="I209" s="754">
        <f t="shared" si="54"/>
        <v>2570.2401421709947</v>
      </c>
      <c r="J209" s="754">
        <f t="shared" si="54"/>
        <v>2140.8179255278474</v>
      </c>
      <c r="K209" s="754">
        <f t="shared" si="54"/>
        <v>2291.1293753864516</v>
      </c>
      <c r="L209" s="754">
        <f t="shared" si="54"/>
        <v>1782.6326239755711</v>
      </c>
      <c r="M209" s="754">
        <f t="shared" si="54"/>
        <v>1800.0906987192861</v>
      </c>
      <c r="N209" s="754">
        <f t="shared" si="54"/>
        <v>1268.1817377428038</v>
      </c>
      <c r="O209" s="754">
        <f t="shared" si="54"/>
        <v>1496.8267677501399</v>
      </c>
      <c r="P209" s="754">
        <f t="shared" si="54"/>
        <v>1046.5108215300759</v>
      </c>
      <c r="Q209" s="754">
        <f t="shared" si="54"/>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4.5" outlineLevel="1" x14ac:dyDescent="0.35">
      <c r="A210" s="6"/>
      <c r="B210" s="7"/>
      <c r="C210" s="17"/>
      <c r="D210" s="17"/>
      <c r="E210" s="17"/>
      <c r="F210" s="26"/>
      <c r="G210" s="26" t="str">
        <f t="shared" si="26"/>
        <v>YYWA2Wwd</v>
      </c>
      <c r="H210" s="754">
        <f t="shared" ref="H210:Q210" si="55">IFERROR(VLOOKUP($M153,$Y$126:$Z$137,2,FALSE)*H$179*(1+H$180*INDEX($AC$127:$AN$137,MATCH($L153,$AB$127:$AB$137,0),MATCH($M153,_xlfn.ANCHORARRAY($AC$126),0))),0)</f>
        <v>1800</v>
      </c>
      <c r="I210" s="754">
        <f t="shared" si="55"/>
        <v>2570.2401421709947</v>
      </c>
      <c r="J210" s="754">
        <f t="shared" si="55"/>
        <v>2140.8179255278474</v>
      </c>
      <c r="K210" s="754">
        <f t="shared" si="55"/>
        <v>2291.1293753864516</v>
      </c>
      <c r="L210" s="754">
        <f t="shared" si="55"/>
        <v>1782.6326239755711</v>
      </c>
      <c r="M210" s="754">
        <f t="shared" si="55"/>
        <v>1800.0906987192861</v>
      </c>
      <c r="N210" s="754">
        <f t="shared" si="55"/>
        <v>1268.1817377428038</v>
      </c>
      <c r="O210" s="754">
        <f t="shared" si="55"/>
        <v>1496.8267677501399</v>
      </c>
      <c r="P210" s="754">
        <f t="shared" si="55"/>
        <v>1046.5108215300759</v>
      </c>
      <c r="Q210" s="754">
        <f t="shared" si="55"/>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4.5" outlineLevel="1" x14ac:dyDescent="0.35">
      <c r="A211" s="6"/>
      <c r="B211" s="7"/>
      <c r="C211" s="17"/>
      <c r="D211" s="17"/>
      <c r="E211" s="17"/>
      <c r="F211" s="26"/>
      <c r="G211" s="26" t="str">
        <f t="shared" si="26"/>
        <v>YYWWA1w</v>
      </c>
      <c r="H211" s="754">
        <f t="shared" ref="H211:Q211" si="56">IFERROR(VLOOKUP($M154,$Y$126:$Z$137,2,FALSE)*H$179*(1+H$180*INDEX($AC$127:$AN$137,MATCH($L154,$AB$127:$AB$137,0),MATCH($M154,_xlfn.ANCHORARRAY($AC$126),0))),0)</f>
        <v>2070</v>
      </c>
      <c r="I211" s="754">
        <f t="shared" si="56"/>
        <v>2955.7761634966437</v>
      </c>
      <c r="J211" s="754">
        <f t="shared" si="56"/>
        <v>2381.6599421497303</v>
      </c>
      <c r="K211" s="754">
        <f t="shared" si="56"/>
        <v>2548.8814301174275</v>
      </c>
      <c r="L211" s="754">
        <f t="shared" si="56"/>
        <v>1916.3300707737387</v>
      </c>
      <c r="M211" s="754">
        <f t="shared" si="56"/>
        <v>2002.6009023252059</v>
      </c>
      <c r="N211" s="754">
        <f t="shared" si="56"/>
        <v>1363.2953680735141</v>
      </c>
      <c r="O211" s="754">
        <f t="shared" si="56"/>
        <v>1609.0887753314003</v>
      </c>
      <c r="P211" s="754">
        <f t="shared" si="56"/>
        <v>1085.7549773374537</v>
      </c>
      <c r="Q211" s="754">
        <f t="shared" si="56"/>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4.5" outlineLevel="1" x14ac:dyDescent="0.35">
      <c r="A212" s="6"/>
      <c r="B212" s="7"/>
      <c r="C212" s="17"/>
      <c r="D212" s="17"/>
      <c r="E212" s="17"/>
      <c r="F212" s="26"/>
      <c r="G212" s="26" t="str">
        <f t="shared" si="26"/>
        <v>YYWWA1wd</v>
      </c>
      <c r="H212" s="754">
        <f t="shared" ref="H212:Q212" si="57">IFERROR(VLOOKUP($M155,$Y$126:$Z$137,2,FALSE)*H$179*(1+H$180*INDEX($AC$127:$AN$137,MATCH($L155,$AB$127:$AB$137,0),MATCH($M155,_xlfn.ANCHORARRAY($AC$126),0))),0)</f>
        <v>2070</v>
      </c>
      <c r="I212" s="754">
        <f t="shared" si="57"/>
        <v>2955.7761634966437</v>
      </c>
      <c r="J212" s="754">
        <f t="shared" si="57"/>
        <v>2381.6599421497303</v>
      </c>
      <c r="K212" s="754">
        <f t="shared" si="57"/>
        <v>2548.8814301174275</v>
      </c>
      <c r="L212" s="754">
        <f t="shared" si="57"/>
        <v>1916.3300707737387</v>
      </c>
      <c r="M212" s="754">
        <f t="shared" si="57"/>
        <v>2002.6009023252059</v>
      </c>
      <c r="N212" s="754">
        <f t="shared" si="57"/>
        <v>1363.2953680735141</v>
      </c>
      <c r="O212" s="754">
        <f t="shared" si="57"/>
        <v>1609.0887753314003</v>
      </c>
      <c r="P212" s="754">
        <f t="shared" si="57"/>
        <v>1085.7549773374537</v>
      </c>
      <c r="Q212" s="754">
        <f t="shared" si="57"/>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4.5" outlineLevel="1" x14ac:dyDescent="0.35">
      <c r="A213" s="6"/>
      <c r="B213" s="7"/>
      <c r="C213" s="17"/>
      <c r="D213" s="17"/>
      <c r="E213" s="17"/>
      <c r="F213" s="26"/>
      <c r="G213" s="26" t="str">
        <f t="shared" si="26"/>
        <v>YYWWWw</v>
      </c>
      <c r="H213" s="754">
        <f t="shared" ref="H213:Q213" si="58">IFERROR(VLOOKUP($M156,$Y$126:$Z$137,2,FALSE)*H$179*(1+H$180*INDEX($AC$127:$AN$137,MATCH($L156,$AB$127:$AB$137,0),MATCH($M156,_xlfn.ANCHORARRAY($AC$126),0))),0)</f>
        <v>1800</v>
      </c>
      <c r="I213" s="754">
        <f t="shared" si="58"/>
        <v>2570.2401421709947</v>
      </c>
      <c r="J213" s="754">
        <f t="shared" si="58"/>
        <v>2140.8179255278474</v>
      </c>
      <c r="K213" s="754">
        <f t="shared" si="58"/>
        <v>2291.1293753864516</v>
      </c>
      <c r="L213" s="754">
        <f t="shared" si="58"/>
        <v>1782.6326239755711</v>
      </c>
      <c r="M213" s="754">
        <f t="shared" si="58"/>
        <v>1800.0906987192861</v>
      </c>
      <c r="N213" s="754">
        <f t="shared" si="58"/>
        <v>1268.1817377428038</v>
      </c>
      <c r="O213" s="754">
        <f t="shared" si="58"/>
        <v>1496.8267677501399</v>
      </c>
      <c r="P213" s="754">
        <f t="shared" si="58"/>
        <v>1046.5108215300759</v>
      </c>
      <c r="Q213" s="754">
        <f t="shared" si="58"/>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4.5" outlineLevel="1" x14ac:dyDescent="0.35">
      <c r="A214" s="6"/>
      <c r="B214" s="7"/>
      <c r="C214" s="17"/>
      <c r="D214" s="17"/>
      <c r="E214" s="17"/>
      <c r="F214" s="26"/>
      <c r="G214" s="26" t="str">
        <f t="shared" ref="G214:G232" si="59">_xlfn.CONCAT(H157:M157)</f>
        <v>YYWWWwd</v>
      </c>
      <c r="H214" s="754">
        <f t="shared" ref="H214:Q214" si="60">IFERROR(VLOOKUP($M157,$Y$126:$Z$137,2,FALSE)*H$179*(1+H$180*INDEX($AC$127:$AN$137,MATCH($L157,$AB$127:$AB$137,0),MATCH($M157,_xlfn.ANCHORARRAY($AC$126),0))),0)</f>
        <v>1800</v>
      </c>
      <c r="I214" s="754">
        <f t="shared" si="60"/>
        <v>2570.2401421709947</v>
      </c>
      <c r="J214" s="754">
        <f t="shared" si="60"/>
        <v>2140.8179255278474</v>
      </c>
      <c r="K214" s="754">
        <f t="shared" si="60"/>
        <v>2291.1293753864516</v>
      </c>
      <c r="L214" s="754">
        <f t="shared" si="60"/>
        <v>1782.6326239755711</v>
      </c>
      <c r="M214" s="754">
        <f t="shared" si="60"/>
        <v>1800.0906987192861</v>
      </c>
      <c r="N214" s="754">
        <f t="shared" si="60"/>
        <v>1268.1817377428038</v>
      </c>
      <c r="O214" s="754">
        <f t="shared" si="60"/>
        <v>1496.8267677501399</v>
      </c>
      <c r="P214" s="754">
        <f t="shared" si="60"/>
        <v>1046.5108215300759</v>
      </c>
      <c r="Q214" s="754">
        <f t="shared" si="60"/>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4.5" outlineLevel="1" x14ac:dyDescent="0.35">
      <c r="A215" s="6"/>
      <c r="B215" s="7"/>
      <c r="C215" s="17"/>
      <c r="D215" s="17"/>
      <c r="E215" s="17"/>
      <c r="F215" s="26"/>
      <c r="G215" s="26" t="str">
        <f t="shared" si="59"/>
        <v>YYNWBz</v>
      </c>
      <c r="H215" s="754">
        <f t="shared" ref="H215:Q215" si="61">IFERROR(VLOOKUP($M158,$Y$126:$Z$137,2,FALSE)*H$179*(1+H$180*INDEX($AC$127:$AN$137,MATCH($L158,$AB$127:$AB$137,0),MATCH($M158,_xlfn.ANCHORARRAY($AC$126),0))),0)</f>
        <v>1000</v>
      </c>
      <c r="I215" s="754">
        <f t="shared" si="61"/>
        <v>1427.911190094997</v>
      </c>
      <c r="J215" s="754">
        <f t="shared" si="61"/>
        <v>1189.3432919599152</v>
      </c>
      <c r="K215" s="754">
        <f t="shared" si="61"/>
        <v>1272.849652992473</v>
      </c>
      <c r="L215" s="754">
        <f t="shared" si="61"/>
        <v>990.35145776420609</v>
      </c>
      <c r="M215" s="754">
        <f t="shared" si="61"/>
        <v>1000.0503881773813</v>
      </c>
      <c r="N215" s="754">
        <f t="shared" si="61"/>
        <v>704.54540985711321</v>
      </c>
      <c r="O215" s="754">
        <f t="shared" si="61"/>
        <v>831.57042652785549</v>
      </c>
      <c r="P215" s="754">
        <f t="shared" si="61"/>
        <v>581.39490085004218</v>
      </c>
      <c r="Q215" s="754">
        <f t="shared" si="61"/>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4.5" outlineLevel="1" x14ac:dyDescent="0.35">
      <c r="A216" s="6"/>
      <c r="B216" s="7"/>
      <c r="C216" s="17"/>
      <c r="D216" s="17"/>
      <c r="E216" s="17"/>
      <c r="F216" s="26"/>
      <c r="G216" s="26" t="str">
        <f t="shared" si="59"/>
        <v>YYNWBzd</v>
      </c>
      <c r="H216" s="754">
        <f t="shared" ref="H216:Q216" si="62">IFERROR(VLOOKUP($M159,$Y$126:$Z$137,2,FALSE)*H$179*(1+H$180*INDEX($AC$127:$AN$137,MATCH($L159,$AB$127:$AB$137,0),MATCH($M159,_xlfn.ANCHORARRAY($AC$126),0))),0)</f>
        <v>1000</v>
      </c>
      <c r="I216" s="754">
        <f t="shared" si="62"/>
        <v>1427.911190094997</v>
      </c>
      <c r="J216" s="754">
        <f t="shared" si="62"/>
        <v>1189.3432919599152</v>
      </c>
      <c r="K216" s="754">
        <f t="shared" si="62"/>
        <v>1272.849652992473</v>
      </c>
      <c r="L216" s="754">
        <f t="shared" si="62"/>
        <v>990.35145776420609</v>
      </c>
      <c r="M216" s="754">
        <f t="shared" si="62"/>
        <v>1000.0503881773813</v>
      </c>
      <c r="N216" s="754">
        <f t="shared" si="62"/>
        <v>704.54540985711321</v>
      </c>
      <c r="O216" s="754">
        <f t="shared" si="62"/>
        <v>831.57042652785549</v>
      </c>
      <c r="P216" s="754">
        <f t="shared" si="62"/>
        <v>581.39490085004218</v>
      </c>
      <c r="Q216" s="754">
        <f t="shared" si="62"/>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4.5" outlineLevel="1" x14ac:dyDescent="0.35">
      <c r="A217" s="6"/>
      <c r="B217" s="7"/>
      <c r="C217" s="17"/>
      <c r="D217" s="17"/>
      <c r="E217" s="17"/>
      <c r="F217" s="26"/>
      <c r="G217" s="26" t="str">
        <f t="shared" si="59"/>
        <v>YYBNWb</v>
      </c>
      <c r="H217" s="754">
        <f t="shared" ref="H217:Q217" si="63">IFERROR(VLOOKUP($M160,$Y$126:$Z$137,2,FALSE)*H$179*(1+H$180*INDEX($AC$127:$AN$137,MATCH($L160,$AB$127:$AB$137,0),MATCH($M160,_xlfn.ANCHORARRAY($AC$126),0))),0)</f>
        <v>2000</v>
      </c>
      <c r="I217" s="754">
        <f t="shared" si="63"/>
        <v>2855.822380189994</v>
      </c>
      <c r="J217" s="754">
        <f t="shared" si="63"/>
        <v>2378.6865839198304</v>
      </c>
      <c r="K217" s="754">
        <f t="shared" si="63"/>
        <v>2545.699305984946</v>
      </c>
      <c r="L217" s="754">
        <f t="shared" si="63"/>
        <v>1980.7029155284122</v>
      </c>
      <c r="M217" s="754">
        <f t="shared" si="63"/>
        <v>2000.1007763547625</v>
      </c>
      <c r="N217" s="754">
        <f t="shared" si="63"/>
        <v>1409.0908197142264</v>
      </c>
      <c r="O217" s="754">
        <f t="shared" si="63"/>
        <v>1663.140853055711</v>
      </c>
      <c r="P217" s="754">
        <f t="shared" si="63"/>
        <v>1162.7898017000844</v>
      </c>
      <c r="Q217" s="754">
        <f t="shared" si="63"/>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4.5" outlineLevel="1" x14ac:dyDescent="0.35">
      <c r="A218" s="6"/>
      <c r="B218" s="7"/>
      <c r="C218" s="17"/>
      <c r="D218" s="17"/>
      <c r="E218" s="17"/>
      <c r="F218" s="26"/>
      <c r="G218" s="26" t="str">
        <f t="shared" si="59"/>
        <v>YYBNWbd</v>
      </c>
      <c r="H218" s="754">
        <f t="shared" ref="H218:Q218" si="64">IFERROR(VLOOKUP($M161,$Y$126:$Z$137,2,FALSE)*H$179*(1+H$180*INDEX($AC$127:$AN$137,MATCH($L161,$AB$127:$AB$137,0),MATCH($M161,_xlfn.ANCHORARRAY($AC$126),0))),0)</f>
        <v>2000</v>
      </c>
      <c r="I218" s="754">
        <f t="shared" si="64"/>
        <v>2855.822380189994</v>
      </c>
      <c r="J218" s="754">
        <f t="shared" si="64"/>
        <v>2378.6865839198304</v>
      </c>
      <c r="K218" s="754">
        <f t="shared" si="64"/>
        <v>2545.699305984946</v>
      </c>
      <c r="L218" s="754">
        <f t="shared" si="64"/>
        <v>1980.7029155284122</v>
      </c>
      <c r="M218" s="754">
        <f t="shared" si="64"/>
        <v>2000.1007763547625</v>
      </c>
      <c r="N218" s="754">
        <f t="shared" si="64"/>
        <v>1409.0908197142264</v>
      </c>
      <c r="O218" s="754">
        <f t="shared" si="64"/>
        <v>1663.140853055711</v>
      </c>
      <c r="P218" s="754">
        <f t="shared" si="64"/>
        <v>1162.7898017000844</v>
      </c>
      <c r="Q218" s="754">
        <f t="shared" si="64"/>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4.5" outlineLevel="1" x14ac:dyDescent="0.35">
      <c r="A219" s="6"/>
      <c r="B219" s="7"/>
      <c r="C219" s="17"/>
      <c r="D219" s="17"/>
      <c r="E219" s="17"/>
      <c r="F219" s="26"/>
      <c r="G219" s="26" t="str">
        <f t="shared" si="59"/>
        <v>YYWBNw</v>
      </c>
      <c r="H219" s="754">
        <f t="shared" ref="H219:Q219" si="65">IFERROR(VLOOKUP($M162,$Y$126:$Z$137,2,FALSE)*H$179*(1+H$180*INDEX($AC$127:$AN$137,MATCH($L162,$AB$127:$AB$137,0),MATCH($M162,_xlfn.ANCHORARRAY($AC$126),0))),0)</f>
        <v>1890</v>
      </c>
      <c r="I219" s="754">
        <f t="shared" si="65"/>
        <v>2698.7521492795445</v>
      </c>
      <c r="J219" s="754">
        <f t="shared" si="65"/>
        <v>2221.098597735142</v>
      </c>
      <c r="K219" s="754">
        <f t="shared" si="65"/>
        <v>2377.0467269634437</v>
      </c>
      <c r="L219" s="754">
        <f t="shared" si="65"/>
        <v>1827.1984395749603</v>
      </c>
      <c r="M219" s="754">
        <f t="shared" si="65"/>
        <v>1867.5940999212596</v>
      </c>
      <c r="N219" s="754">
        <f t="shared" si="65"/>
        <v>1299.8862811863737</v>
      </c>
      <c r="O219" s="754">
        <f t="shared" si="65"/>
        <v>1534.2474369438933</v>
      </c>
      <c r="P219" s="754">
        <f t="shared" si="65"/>
        <v>1059.5922067992017</v>
      </c>
      <c r="Q219" s="754">
        <f t="shared" si="65"/>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4.5" outlineLevel="1" x14ac:dyDescent="0.35">
      <c r="A220" s="6"/>
      <c r="B220" s="7"/>
      <c r="C220" s="17"/>
      <c r="D220" s="17"/>
      <c r="E220" s="17"/>
      <c r="F220" s="26"/>
      <c r="G220" s="26" t="str">
        <f t="shared" si="59"/>
        <v>YYWBNwd</v>
      </c>
      <c r="H220" s="754">
        <f t="shared" ref="H220:Q220" si="66">IFERROR(VLOOKUP($M163,$Y$126:$Z$137,2,FALSE)*H$179*(1+H$180*INDEX($AC$127:$AN$137,MATCH($L163,$AB$127:$AB$137,0),MATCH($M163,_xlfn.ANCHORARRAY($AC$126),0))),0)</f>
        <v>1890</v>
      </c>
      <c r="I220" s="754">
        <f t="shared" si="66"/>
        <v>2698.7521492795445</v>
      </c>
      <c r="J220" s="754">
        <f t="shared" si="66"/>
        <v>2221.098597735142</v>
      </c>
      <c r="K220" s="754">
        <f t="shared" si="66"/>
        <v>2377.0467269634437</v>
      </c>
      <c r="L220" s="754">
        <f t="shared" si="66"/>
        <v>1827.1984395749603</v>
      </c>
      <c r="M220" s="754">
        <f t="shared" si="66"/>
        <v>1867.5940999212596</v>
      </c>
      <c r="N220" s="754">
        <f t="shared" si="66"/>
        <v>1299.8862811863737</v>
      </c>
      <c r="O220" s="754">
        <f t="shared" si="66"/>
        <v>1534.2474369438933</v>
      </c>
      <c r="P220" s="754">
        <f t="shared" si="66"/>
        <v>1059.5922067992017</v>
      </c>
      <c r="Q220" s="754">
        <f t="shared" si="66"/>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4.5" outlineLevel="1" x14ac:dyDescent="0.35">
      <c r="A221" s="6"/>
      <c r="B221" s="7"/>
      <c r="C221" s="17"/>
      <c r="D221" s="17"/>
      <c r="E221" s="17"/>
      <c r="F221" s="26"/>
      <c r="G221" s="26" t="str">
        <f t="shared" si="59"/>
        <v>YYLWBl</v>
      </c>
      <c r="H221" s="754">
        <f t="shared" ref="H221:Q221" si="67">IFERROR(VLOOKUP($M164,$Y$126:$Z$137,2,FALSE)*H$179*(1+H$180*INDEX($AC$127:$AN$137,MATCH($L164,$AB$127:$AB$137,0),MATCH($M164,_xlfn.ANCHORARRAY($AC$126),0))),0)</f>
        <v>1000</v>
      </c>
      <c r="I221" s="754">
        <f t="shared" si="67"/>
        <v>1427.911190094997</v>
      </c>
      <c r="J221" s="754">
        <f t="shared" si="67"/>
        <v>1189.3432919599152</v>
      </c>
      <c r="K221" s="754">
        <f t="shared" si="67"/>
        <v>1272.849652992473</v>
      </c>
      <c r="L221" s="754">
        <f t="shared" si="67"/>
        <v>990.35145776420609</v>
      </c>
      <c r="M221" s="754">
        <f t="shared" si="67"/>
        <v>1000.0503881773813</v>
      </c>
      <c r="N221" s="754">
        <f t="shared" si="67"/>
        <v>704.54540985711321</v>
      </c>
      <c r="O221" s="754">
        <f t="shared" si="67"/>
        <v>831.57042652785549</v>
      </c>
      <c r="P221" s="754">
        <f t="shared" si="67"/>
        <v>581.39490085004218</v>
      </c>
      <c r="Q221" s="754">
        <f t="shared" si="67"/>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4.5" outlineLevel="1" x14ac:dyDescent="0.35">
      <c r="A222" s="6"/>
      <c r="B222" s="7"/>
      <c r="C222" s="17"/>
      <c r="D222" s="17"/>
      <c r="E222" s="17"/>
      <c r="F222" s="26"/>
      <c r="G222" s="26" t="str">
        <f t="shared" si="59"/>
        <v>YYBLWb</v>
      </c>
      <c r="H222" s="754">
        <f t="shared" ref="H222:Q222" si="68">IFERROR(VLOOKUP($M165,$Y$126:$Z$137,2,FALSE)*H$179*(1+H$180*INDEX($AC$127:$AN$137,MATCH($L165,$AB$127:$AB$137,0),MATCH($M165,_xlfn.ANCHORARRAY($AC$126),0))),0)</f>
        <v>2000</v>
      </c>
      <c r="I222" s="754">
        <f t="shared" si="68"/>
        <v>2855.822380189994</v>
      </c>
      <c r="J222" s="754">
        <f t="shared" si="68"/>
        <v>2378.6865839198304</v>
      </c>
      <c r="K222" s="754">
        <f t="shared" si="68"/>
        <v>2545.699305984946</v>
      </c>
      <c r="L222" s="754">
        <f t="shared" si="68"/>
        <v>1980.7029155284122</v>
      </c>
      <c r="M222" s="754">
        <f t="shared" si="68"/>
        <v>2000.1007763547625</v>
      </c>
      <c r="N222" s="754">
        <f t="shared" si="68"/>
        <v>1409.0908197142264</v>
      </c>
      <c r="O222" s="754">
        <f t="shared" si="68"/>
        <v>1663.140853055711</v>
      </c>
      <c r="P222" s="754">
        <f t="shared" si="68"/>
        <v>1162.7898017000844</v>
      </c>
      <c r="Q222" s="754">
        <f t="shared" si="68"/>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4.5" outlineLevel="1" x14ac:dyDescent="0.35">
      <c r="A223" s="6"/>
      <c r="B223" s="7"/>
      <c r="C223" s="17"/>
      <c r="D223" s="17"/>
      <c r="E223" s="17"/>
      <c r="F223" s="26"/>
      <c r="G223" s="26" t="str">
        <f t="shared" si="59"/>
        <v>YYBLWbd</v>
      </c>
      <c r="H223" s="754">
        <f t="shared" ref="H223:Q223" si="69">IFERROR(VLOOKUP($M166,$Y$126:$Z$137,2,FALSE)*H$179*(1+H$180*INDEX($AC$127:$AN$137,MATCH($L166,$AB$127:$AB$137,0),MATCH($M166,_xlfn.ANCHORARRAY($AC$126),0))),0)</f>
        <v>2000</v>
      </c>
      <c r="I223" s="754">
        <f t="shared" si="69"/>
        <v>2855.822380189994</v>
      </c>
      <c r="J223" s="754">
        <f t="shared" si="69"/>
        <v>2378.6865839198304</v>
      </c>
      <c r="K223" s="754">
        <f t="shared" si="69"/>
        <v>2545.699305984946</v>
      </c>
      <c r="L223" s="754">
        <f t="shared" si="69"/>
        <v>1980.7029155284122</v>
      </c>
      <c r="M223" s="754">
        <f t="shared" si="69"/>
        <v>2000.1007763547625</v>
      </c>
      <c r="N223" s="754">
        <f t="shared" si="69"/>
        <v>1409.0908197142264</v>
      </c>
      <c r="O223" s="754">
        <f t="shared" si="69"/>
        <v>1663.140853055711</v>
      </c>
      <c r="P223" s="754">
        <f t="shared" si="69"/>
        <v>1162.7898017000844</v>
      </c>
      <c r="Q223" s="754">
        <f t="shared" si="69"/>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4.5" outlineLevel="1" x14ac:dyDescent="0.35">
      <c r="A224" s="6"/>
      <c r="B224" s="7"/>
      <c r="C224" s="17"/>
      <c r="D224" s="17"/>
      <c r="E224" s="17"/>
      <c r="F224" s="26"/>
      <c r="G224" s="26" t="str">
        <f t="shared" si="59"/>
        <v>YYWBLw</v>
      </c>
      <c r="H224" s="754">
        <f t="shared" ref="H224:Q224" si="70">IFERROR(VLOOKUP($M167,$Y$126:$Z$137,2,FALSE)*H$179*(1+H$180*INDEX($AC$127:$AN$137,MATCH($L167,$AB$127:$AB$137,0),MATCH($M167,_xlfn.ANCHORARRAY($AC$126),0))),0)</f>
        <v>2160</v>
      </c>
      <c r="I224" s="754">
        <f t="shared" si="70"/>
        <v>3084.2881706051935</v>
      </c>
      <c r="J224" s="754">
        <f t="shared" si="70"/>
        <v>2461.9406143570241</v>
      </c>
      <c r="K224" s="754">
        <f t="shared" si="70"/>
        <v>2634.7987816944192</v>
      </c>
      <c r="L224" s="754">
        <f t="shared" si="70"/>
        <v>1960.8958863731284</v>
      </c>
      <c r="M224" s="754">
        <f t="shared" si="70"/>
        <v>2070.1043035271787</v>
      </c>
      <c r="N224" s="754">
        <f t="shared" si="70"/>
        <v>1394.9999115170842</v>
      </c>
      <c r="O224" s="754">
        <f t="shared" si="70"/>
        <v>1646.5094445251541</v>
      </c>
      <c r="P224" s="754">
        <f t="shared" si="70"/>
        <v>1098.8363626065798</v>
      </c>
      <c r="Q224" s="754">
        <f t="shared" si="70"/>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4.5" outlineLevel="1" x14ac:dyDescent="0.35">
      <c r="A225" s="6"/>
      <c r="B225" s="7"/>
      <c r="C225" s="17"/>
      <c r="D225" s="17"/>
      <c r="E225" s="17"/>
      <c r="F225" s="26"/>
      <c r="G225" s="26" t="str">
        <f t="shared" si="59"/>
        <v>YYWBLwd</v>
      </c>
      <c r="H225" s="754">
        <f t="shared" ref="H225:Q225" si="71">IFERROR(VLOOKUP($M168,$Y$126:$Z$137,2,FALSE)*H$179*(1+H$180*INDEX($AC$127:$AN$137,MATCH($L168,$AB$127:$AB$137,0),MATCH($M168,_xlfn.ANCHORARRAY($AC$126),0))),0)</f>
        <v>2160</v>
      </c>
      <c r="I225" s="754">
        <f t="shared" si="71"/>
        <v>3084.2881706051935</v>
      </c>
      <c r="J225" s="754">
        <f t="shared" si="71"/>
        <v>2461.9406143570241</v>
      </c>
      <c r="K225" s="754">
        <f t="shared" si="71"/>
        <v>2634.7987816944192</v>
      </c>
      <c r="L225" s="754">
        <f t="shared" si="71"/>
        <v>1960.8958863731284</v>
      </c>
      <c r="M225" s="754">
        <f t="shared" si="71"/>
        <v>2070.1043035271787</v>
      </c>
      <c r="N225" s="754">
        <f t="shared" si="71"/>
        <v>1394.9999115170842</v>
      </c>
      <c r="O225" s="754">
        <f t="shared" si="71"/>
        <v>1646.5094445251541</v>
      </c>
      <c r="P225" s="754">
        <f t="shared" si="71"/>
        <v>1098.8363626065798</v>
      </c>
      <c r="Q225" s="754">
        <f t="shared" si="71"/>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4.5" outlineLevel="1" x14ac:dyDescent="0.35">
      <c r="A226" s="6"/>
      <c r="B226" s="7"/>
      <c r="C226" s="17"/>
      <c r="D226" s="17"/>
      <c r="E226" s="17"/>
      <c r="F226" s="26"/>
      <c r="G226" s="26" t="str">
        <f t="shared" si="59"/>
        <v>YAAA2Nw</v>
      </c>
      <c r="H226" s="754">
        <f t="shared" ref="H226:Q226" si="72">IFERROR(VLOOKUP($M169,$Y$126:$Z$137,2,FALSE)*H$179*(1+H$180*INDEX($AC$127:$AN$137,MATCH($L169,$AB$127:$AB$137,0),MATCH($M169,_xlfn.ANCHORARRAY($AC$126),0))),0)</f>
        <v>1890</v>
      </c>
      <c r="I226" s="754">
        <f t="shared" si="72"/>
        <v>2698.7521492795445</v>
      </c>
      <c r="J226" s="754">
        <f t="shared" si="72"/>
        <v>2221.098597735142</v>
      </c>
      <c r="K226" s="754">
        <f t="shared" si="72"/>
        <v>2377.0467269634437</v>
      </c>
      <c r="L226" s="754">
        <f t="shared" si="72"/>
        <v>1827.1984395749603</v>
      </c>
      <c r="M226" s="754">
        <f t="shared" si="72"/>
        <v>1867.5940999212596</v>
      </c>
      <c r="N226" s="754">
        <f t="shared" si="72"/>
        <v>1299.8862811863737</v>
      </c>
      <c r="O226" s="754">
        <f t="shared" si="72"/>
        <v>1534.2474369438933</v>
      </c>
      <c r="P226" s="754">
        <f t="shared" si="72"/>
        <v>1059.5922067992017</v>
      </c>
      <c r="Q226" s="754">
        <f t="shared" si="72"/>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4.5" outlineLevel="1" x14ac:dyDescent="0.35">
      <c r="A227" s="6"/>
      <c r="B227" s="7"/>
      <c r="C227" s="17"/>
      <c r="D227" s="17"/>
      <c r="E227" s="17"/>
      <c r="F227" s="26"/>
      <c r="G227" s="26" t="str">
        <f t="shared" si="59"/>
        <v>YAAA2Nwd</v>
      </c>
      <c r="H227" s="754">
        <f t="shared" ref="H227:Q227" si="73">IFERROR(VLOOKUP($M170,$Y$126:$Z$137,2,FALSE)*H$179*(1+H$180*INDEX($AC$127:$AN$137,MATCH($L170,$AB$127:$AB$137,0),MATCH($M170,_xlfn.ANCHORARRAY($AC$126),0))),0)</f>
        <v>1890</v>
      </c>
      <c r="I227" s="754">
        <f t="shared" si="73"/>
        <v>2698.7521492795445</v>
      </c>
      <c r="J227" s="754">
        <f t="shared" si="73"/>
        <v>2221.098597735142</v>
      </c>
      <c r="K227" s="754">
        <f t="shared" si="73"/>
        <v>2377.0467269634437</v>
      </c>
      <c r="L227" s="754">
        <f t="shared" si="73"/>
        <v>1827.1984395749603</v>
      </c>
      <c r="M227" s="754">
        <f t="shared" si="73"/>
        <v>1867.5940999212596</v>
      </c>
      <c r="N227" s="754">
        <f t="shared" si="73"/>
        <v>1299.8862811863737</v>
      </c>
      <c r="O227" s="754">
        <f t="shared" si="73"/>
        <v>1534.2474369438933</v>
      </c>
      <c r="P227" s="754">
        <f t="shared" si="73"/>
        <v>1059.5922067992017</v>
      </c>
      <c r="Q227" s="754">
        <f t="shared" si="73"/>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4.5" outlineLevel="1" x14ac:dyDescent="0.35">
      <c r="A228" s="6"/>
      <c r="B228" s="7"/>
      <c r="C228" s="17"/>
      <c r="D228" s="17"/>
      <c r="E228" s="17"/>
      <c r="F228" s="26"/>
      <c r="G228" s="26" t="str">
        <f t="shared" si="59"/>
        <v>YYAA2A1z</v>
      </c>
      <c r="H228" s="754">
        <f t="shared" ref="H228:Q228" si="74">IFERROR(VLOOKUP($M171,$Y$126:$Z$137,2,FALSE)*H$179*(1+H$180*INDEX($AC$127:$AN$137,MATCH($L171,$AB$127:$AB$137,0),MATCH($M171,_xlfn.ANCHORARRAY($AC$126),0))),0)</f>
        <v>1150</v>
      </c>
      <c r="I228" s="754">
        <f t="shared" si="74"/>
        <v>1642.0978686092465</v>
      </c>
      <c r="J228" s="754">
        <f t="shared" si="74"/>
        <v>1323.1444123054057</v>
      </c>
      <c r="K228" s="754">
        <f t="shared" si="74"/>
        <v>1416.0452389541263</v>
      </c>
      <c r="L228" s="754">
        <f t="shared" si="74"/>
        <v>1064.6278170965215</v>
      </c>
      <c r="M228" s="754">
        <f t="shared" si="74"/>
        <v>1112.5560568473368</v>
      </c>
      <c r="N228" s="754">
        <f t="shared" si="74"/>
        <v>757.38631559639668</v>
      </c>
      <c r="O228" s="754">
        <f t="shared" si="74"/>
        <v>893.93820851744465</v>
      </c>
      <c r="P228" s="754">
        <f t="shared" si="74"/>
        <v>603.19720963191878</v>
      </c>
      <c r="Q228" s="754">
        <f t="shared" si="74"/>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4.5" outlineLevel="1" x14ac:dyDescent="0.35">
      <c r="A229" s="6"/>
      <c r="B229" s="7"/>
      <c r="C229" s="17"/>
      <c r="D229" s="17"/>
      <c r="E229" s="17"/>
      <c r="F229" s="26"/>
      <c r="G229" s="26" t="str">
        <f t="shared" si="59"/>
        <v>YYAA2A1zd</v>
      </c>
      <c r="H229" s="754">
        <f t="shared" ref="H229:Q229" si="75">IFERROR(VLOOKUP($M172,$Y$126:$Z$137,2,FALSE)*H$179*(1+H$180*INDEX($AC$127:$AN$137,MATCH($L172,$AB$127:$AB$137,0),MATCH($M172,_xlfn.ANCHORARRAY($AC$126),0))),0)</f>
        <v>1150</v>
      </c>
      <c r="I229" s="754">
        <f t="shared" si="75"/>
        <v>1642.0978686092465</v>
      </c>
      <c r="J229" s="754">
        <f t="shared" si="75"/>
        <v>1323.1444123054057</v>
      </c>
      <c r="K229" s="754">
        <f t="shared" si="75"/>
        <v>1416.0452389541263</v>
      </c>
      <c r="L229" s="754">
        <f t="shared" si="75"/>
        <v>1064.6278170965215</v>
      </c>
      <c r="M229" s="754">
        <f t="shared" si="75"/>
        <v>1112.5560568473368</v>
      </c>
      <c r="N229" s="754">
        <f t="shared" si="75"/>
        <v>757.38631559639668</v>
      </c>
      <c r="O229" s="754">
        <f t="shared" si="75"/>
        <v>893.93820851744465</v>
      </c>
      <c r="P229" s="754">
        <f t="shared" si="75"/>
        <v>603.19720963191878</v>
      </c>
      <c r="Q229" s="754">
        <f t="shared" si="75"/>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4.5" outlineLevel="1" x14ac:dyDescent="0.35">
      <c r="A230" s="6"/>
      <c r="B230" s="7"/>
      <c r="C230" s="17"/>
      <c r="D230" s="17"/>
      <c r="E230" s="17"/>
      <c r="F230" s="26"/>
      <c r="G230" s="26" t="str">
        <f t="shared" si="59"/>
        <v>AYWA2A1a</v>
      </c>
      <c r="H230" s="754">
        <f t="shared" ref="H230:Q230" si="76">IFERROR(VLOOKUP($M173,$Y$126:$Z$137,2,FALSE)*H$179*(1+H$180*INDEX($AC$127:$AN$137,MATCH($L173,$AB$127:$AB$137,0),MATCH($M173,_xlfn.ANCHORARRAY($AC$126),0))),0)</f>
        <v>0</v>
      </c>
      <c r="I230" s="754">
        <f t="shared" si="76"/>
        <v>0</v>
      </c>
      <c r="J230" s="754">
        <f t="shared" si="76"/>
        <v>0</v>
      </c>
      <c r="K230" s="754">
        <f t="shared" si="76"/>
        <v>0</v>
      </c>
      <c r="L230" s="754">
        <f t="shared" si="76"/>
        <v>0</v>
      </c>
      <c r="M230" s="754">
        <f t="shared" si="76"/>
        <v>0</v>
      </c>
      <c r="N230" s="754">
        <f t="shared" si="76"/>
        <v>0</v>
      </c>
      <c r="O230" s="754">
        <f t="shared" si="76"/>
        <v>0</v>
      </c>
      <c r="P230" s="754">
        <f t="shared" si="76"/>
        <v>0</v>
      </c>
      <c r="Q230" s="754">
        <f t="shared" si="76"/>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4.5" outlineLevel="1" x14ac:dyDescent="0.35">
      <c r="A231" s="6"/>
      <c r="B231" s="7"/>
      <c r="C231" s="17"/>
      <c r="D231" s="17"/>
      <c r="E231" s="17"/>
      <c r="F231" s="26"/>
      <c r="G231" s="26" t="str">
        <f t="shared" si="59"/>
        <v>AANWA1a</v>
      </c>
      <c r="H231" s="754">
        <f t="shared" ref="H231:Q231" si="77">IFERROR(VLOOKUP($M174,$Y$126:$Z$137,2,FALSE)*H$179*(1+H$180*INDEX($AC$127:$AN$137,MATCH($L174,$AB$127:$AB$137,0),MATCH($M174,_xlfn.ANCHORARRAY($AC$126),0))),0)</f>
        <v>0</v>
      </c>
      <c r="I231" s="754">
        <f t="shared" si="77"/>
        <v>0</v>
      </c>
      <c r="J231" s="754">
        <f t="shared" si="77"/>
        <v>0</v>
      </c>
      <c r="K231" s="754">
        <f t="shared" si="77"/>
        <v>0</v>
      </c>
      <c r="L231" s="754">
        <f t="shared" si="77"/>
        <v>0</v>
      </c>
      <c r="M231" s="754">
        <f t="shared" si="77"/>
        <v>0</v>
      </c>
      <c r="N231" s="754">
        <f t="shared" si="77"/>
        <v>0</v>
      </c>
      <c r="O231" s="754">
        <f t="shared" si="77"/>
        <v>0</v>
      </c>
      <c r="P231" s="754">
        <f t="shared" si="77"/>
        <v>0</v>
      </c>
      <c r="Q231" s="754">
        <f t="shared" si="77"/>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4.5" outlineLevel="1" x14ac:dyDescent="0.35">
      <c r="A232" s="6"/>
      <c r="B232" s="7"/>
      <c r="C232" s="17"/>
      <c r="D232" s="17"/>
      <c r="E232" s="17"/>
      <c r="F232" s="26"/>
      <c r="G232" s="26" t="str">
        <f t="shared" si="59"/>
        <v>AAANWa</v>
      </c>
      <c r="H232" s="754">
        <f t="shared" ref="H232:Q232" si="78">IFERROR(VLOOKUP($M175,$Y$126:$Z$137,2,FALSE)*H$179*(1+H$180*INDEX($AC$127:$AN$137,MATCH($L175,$AB$127:$AB$137,0),MATCH($M175,_xlfn.ANCHORARRAY($AC$126),0))),0)</f>
        <v>0</v>
      </c>
      <c r="I232" s="754">
        <f t="shared" si="78"/>
        <v>0</v>
      </c>
      <c r="J232" s="754">
        <f t="shared" si="78"/>
        <v>0</v>
      </c>
      <c r="K232" s="754">
        <f t="shared" si="78"/>
        <v>0</v>
      </c>
      <c r="L232" s="754">
        <f t="shared" si="78"/>
        <v>0</v>
      </c>
      <c r="M232" s="754">
        <f t="shared" si="78"/>
        <v>0</v>
      </c>
      <c r="N232" s="754">
        <f t="shared" si="78"/>
        <v>0</v>
      </c>
      <c r="O232" s="754">
        <f t="shared" si="78"/>
        <v>0</v>
      </c>
      <c r="P232" s="754">
        <f t="shared" si="78"/>
        <v>0</v>
      </c>
      <c r="Q232" s="754">
        <f t="shared" si="78"/>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4.5" outlineLevel="1" x14ac:dyDescent="0.3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4.5" outlineLevel="1" x14ac:dyDescent="0.3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4.5" outlineLevel="1" x14ac:dyDescent="0.3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4.5" outlineLevel="1" x14ac:dyDescent="0.3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4.5" outlineLevel="1" x14ac:dyDescent="0.3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4.5" outlineLevel="1" x14ac:dyDescent="0.3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4.5" outlineLevel="1" x14ac:dyDescent="0.35">
      <c r="A239" s="6"/>
      <c r="B239" s="7"/>
      <c r="C239" s="17"/>
      <c r="D239" s="17"/>
      <c r="E239" s="17"/>
      <c r="F239" s="26"/>
      <c r="G239" s="508" t="s">
        <v>1053</v>
      </c>
      <c r="J239" s="755" t="s">
        <v>386</v>
      </c>
      <c r="K239" s="755" t="s">
        <v>784</v>
      </c>
      <c r="L239" s="755" t="s">
        <v>785</v>
      </c>
      <c r="M239" s="755" t="s">
        <v>786</v>
      </c>
      <c r="N239" s="755" t="s">
        <v>787</v>
      </c>
      <c r="O239" s="755" t="s">
        <v>788</v>
      </c>
      <c r="P239" s="755" t="s">
        <v>789</v>
      </c>
      <c r="Q239" s="755" t="s">
        <v>790</v>
      </c>
      <c r="R239" s="755" t="s">
        <v>791</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4.5" outlineLevel="1" x14ac:dyDescent="0.35">
      <c r="A240" s="6"/>
      <c r="B240" s="7"/>
      <c r="C240" s="17"/>
      <c r="D240" s="17"/>
      <c r="E240" s="17"/>
      <c r="F240" s="26"/>
      <c r="G240" s="508"/>
      <c r="I240" t="s">
        <v>1292</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4.5" outlineLevel="1" x14ac:dyDescent="0.35">
      <c r="A241" s="6"/>
      <c r="B241" s="7"/>
      <c r="C241" s="17"/>
      <c r="D241" s="17"/>
      <c r="E241" s="17"/>
      <c r="F241" s="26"/>
      <c r="G241" s="508"/>
      <c r="I241" t="s">
        <v>1293</v>
      </c>
      <c r="J241" s="756">
        <v>1.5</v>
      </c>
      <c r="K241" s="756">
        <v>1</v>
      </c>
      <c r="L241" s="756">
        <v>1</v>
      </c>
      <c r="M241" s="756">
        <v>0.5</v>
      </c>
      <c r="N241" s="756">
        <v>1</v>
      </c>
      <c r="O241" s="756">
        <v>0.5</v>
      </c>
      <c r="P241" s="756">
        <v>0.5</v>
      </c>
      <c r="Q241" s="756">
        <v>0</v>
      </c>
      <c r="R241" s="756">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4.5" outlineLevel="1" x14ac:dyDescent="0.35">
      <c r="A242" s="6"/>
      <c r="B242" s="7"/>
      <c r="C242" s="17"/>
      <c r="D242" s="17"/>
      <c r="E242" s="17"/>
      <c r="F242" s="26"/>
      <c r="G242" s="26" t="s">
        <v>797</v>
      </c>
      <c r="H242" t="s">
        <v>813</v>
      </c>
      <c r="I242" t="s">
        <v>813</v>
      </c>
      <c r="J242" t="s">
        <v>386</v>
      </c>
      <c r="K242" t="s">
        <v>386</v>
      </c>
      <c r="L242" t="s">
        <v>784</v>
      </c>
      <c r="M242" t="s">
        <v>784</v>
      </c>
      <c r="N242" t="s">
        <v>785</v>
      </c>
      <c r="O242" t="s">
        <v>785</v>
      </c>
      <c r="P242" t="s">
        <v>786</v>
      </c>
      <c r="Q242" t="s">
        <v>786</v>
      </c>
      <c r="R242" t="s">
        <v>787</v>
      </c>
      <c r="S242" t="s">
        <v>787</v>
      </c>
      <c r="T242" t="s">
        <v>788</v>
      </c>
      <c r="U242" t="s">
        <v>788</v>
      </c>
      <c r="V242" t="s">
        <v>789</v>
      </c>
      <c r="W242" t="s">
        <v>789</v>
      </c>
      <c r="X242" t="s">
        <v>790</v>
      </c>
      <c r="Y242" t="s">
        <v>790</v>
      </c>
      <c r="Z242" t="s">
        <v>791</v>
      </c>
      <c r="AA242" t="s">
        <v>791</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4.5" outlineLevel="1" x14ac:dyDescent="0.35">
      <c r="A243" s="6"/>
      <c r="B243" s="7"/>
      <c r="C243" s="17"/>
      <c r="D243" s="17"/>
      <c r="E243" s="17"/>
      <c r="F243" s="26"/>
      <c r="G243" s="26" t="s">
        <v>796</v>
      </c>
      <c r="H243" t="s">
        <v>1054</v>
      </c>
      <c r="I243" t="s">
        <v>1040</v>
      </c>
      <c r="J243" t="s">
        <v>1054</v>
      </c>
      <c r="K243" t="s">
        <v>1040</v>
      </c>
      <c r="L243" t="s">
        <v>1054</v>
      </c>
      <c r="M243" t="s">
        <v>1040</v>
      </c>
      <c r="N243" t="s">
        <v>1054</v>
      </c>
      <c r="O243" t="s">
        <v>1040</v>
      </c>
      <c r="P243" t="s">
        <v>1054</v>
      </c>
      <c r="Q243" t="s">
        <v>1040</v>
      </c>
      <c r="R243" t="s">
        <v>1054</v>
      </c>
      <c r="S243" t="s">
        <v>1040</v>
      </c>
      <c r="T243" t="s">
        <v>1054</v>
      </c>
      <c r="U243" t="s">
        <v>1040</v>
      </c>
      <c r="V243" t="s">
        <v>1054</v>
      </c>
      <c r="W243" t="s">
        <v>1040</v>
      </c>
      <c r="X243" t="s">
        <v>1054</v>
      </c>
      <c r="Y243" t="s">
        <v>1040</v>
      </c>
      <c r="Z243" t="s">
        <v>1054</v>
      </c>
      <c r="AA243" t="s">
        <v>1040</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4.5" outlineLevel="1" x14ac:dyDescent="0.35">
      <c r="A244" s="6"/>
      <c r="B244" s="7"/>
      <c r="C244" s="17"/>
      <c r="D244" s="17"/>
      <c r="E244" s="17"/>
      <c r="F244" s="26"/>
      <c r="G244" s="26" t="str">
        <f t="shared" ref="G244:G275" si="79">_xlfn.CONCAT(H125:M125)</f>
        <v>AAAA2A1a</v>
      </c>
      <c r="H244" s="223">
        <v>0</v>
      </c>
      <c r="I244" s="223">
        <v>0</v>
      </c>
      <c r="J244" s="716">
        <f>$H244*HLOOKUP(J$242,$J$239:$R$240,2)</f>
        <v>0</v>
      </c>
      <c r="K244" s="944">
        <f>$I244*HLOOKUP(K$242,$J$239:$R$241,3)</f>
        <v>0</v>
      </c>
      <c r="L244" s="716">
        <f>$H244*HLOOKUP(L$242,$J$239:$R$240,2)</f>
        <v>0</v>
      </c>
      <c r="M244" s="944">
        <f>$I244*HLOOKUP(M$242,$J$239:$R$241,3)</f>
        <v>0</v>
      </c>
      <c r="N244" s="716">
        <f>$H244*HLOOKUP(N$242,$J$239:$R$240,2)</f>
        <v>0</v>
      </c>
      <c r="O244" s="944">
        <f>$I244*HLOOKUP(O$242,$J$239:$R$241,3)</f>
        <v>0</v>
      </c>
      <c r="P244" s="716">
        <f>$H244*HLOOKUP(P$242,$J$239:$R$240,2)</f>
        <v>0</v>
      </c>
      <c r="Q244" s="944">
        <f>$I244*HLOOKUP(Q$242,$J$239:$R$241,3)</f>
        <v>0</v>
      </c>
      <c r="R244" s="716">
        <f>$H244*HLOOKUP(R$242,$J$239:$R$240,2)</f>
        <v>0</v>
      </c>
      <c r="S244" s="944">
        <f>$I244*HLOOKUP(S$242,$J$239:$R$241,3)</f>
        <v>0</v>
      </c>
      <c r="T244" s="716">
        <f>$H244*HLOOKUP(T$242,$J$239:$R$240,2)</f>
        <v>0</v>
      </c>
      <c r="U244" s="944">
        <f>$I244*HLOOKUP(U$242,$J$239:$R$241,3)</f>
        <v>0</v>
      </c>
      <c r="V244" s="716">
        <f>$H244*HLOOKUP(V$242,$J$239:$R$240,2)</f>
        <v>0</v>
      </c>
      <c r="W244" s="944">
        <f>$I244*HLOOKUP(W$242,$J$239:$R$241,3)</f>
        <v>0</v>
      </c>
      <c r="X244" s="716">
        <f>$H244*HLOOKUP(X$242,$J$239:$R$240,2)</f>
        <v>0</v>
      </c>
      <c r="Y244" s="944">
        <f>$I244*HLOOKUP(Y$242,$J$239:$R$241,3)</f>
        <v>0</v>
      </c>
      <c r="Z244" s="716">
        <f>$H244*HLOOKUP(Z$242,$J$239:$R$240,2)</f>
        <v>0</v>
      </c>
      <c r="AA244" s="944">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4.5" outlineLevel="1" x14ac:dyDescent="0.35">
      <c r="A245" s="6"/>
      <c r="B245" s="7"/>
      <c r="C245" s="17"/>
      <c r="D245" s="17"/>
      <c r="E245" s="17"/>
      <c r="F245" s="26"/>
      <c r="G245" s="26" t="str">
        <f t="shared" si="79"/>
        <v>GGGGAg1a2</v>
      </c>
      <c r="H245" s="223">
        <v>0</v>
      </c>
      <c r="I245" s="223">
        <v>0</v>
      </c>
      <c r="J245" s="716">
        <f t="shared" ref="J245:J253" si="80">$H245*HLOOKUP(J$242,$J$239:$R$240,2)</f>
        <v>0</v>
      </c>
      <c r="K245" s="944">
        <f t="shared" ref="K245:U294" si="81">$I245*HLOOKUP(K$242,$J$239:$R$241,3)</f>
        <v>0</v>
      </c>
      <c r="L245" s="716">
        <f t="shared" ref="L245:L253" si="82">$H245*HLOOKUP(L$242,$J$239:$R$240,2)</f>
        <v>0</v>
      </c>
      <c r="M245" s="944">
        <f t="shared" si="81"/>
        <v>0</v>
      </c>
      <c r="N245" s="716">
        <f t="shared" ref="N245:N253" si="83">$H245*HLOOKUP(N$242,$J$239:$R$240,2)</f>
        <v>0</v>
      </c>
      <c r="O245" s="944">
        <f t="shared" si="81"/>
        <v>0</v>
      </c>
      <c r="P245" s="716">
        <f t="shared" ref="P245:P253" si="84">$H245*HLOOKUP(P$242,$J$239:$R$240,2)</f>
        <v>0</v>
      </c>
      <c r="Q245" s="944">
        <f t="shared" si="81"/>
        <v>0</v>
      </c>
      <c r="R245" s="716">
        <f t="shared" ref="R245:R253" si="85">$H245*HLOOKUP(R$242,$J$239:$R$240,2)</f>
        <v>0</v>
      </c>
      <c r="S245" s="944">
        <f t="shared" si="81"/>
        <v>0</v>
      </c>
      <c r="T245" s="716">
        <f t="shared" ref="T245:T253" si="86">$H245*HLOOKUP(T$242,$J$239:$R$240,2)</f>
        <v>0</v>
      </c>
      <c r="U245" s="944">
        <f t="shared" si="81"/>
        <v>0</v>
      </c>
      <c r="V245" s="716">
        <f t="shared" ref="V245:V253" si="87">$H245*HLOOKUP(V$242,$J$239:$R$240,2)</f>
        <v>0</v>
      </c>
      <c r="W245" s="944">
        <f t="shared" ref="W245:W294" si="88">$I245*HLOOKUP(W$242,$J$239:$R$241,3)</f>
        <v>0</v>
      </c>
      <c r="X245" s="716">
        <f t="shared" ref="X245:X253" si="89">$H245*HLOOKUP(X$242,$J$239:$R$240,2)</f>
        <v>0</v>
      </c>
      <c r="Y245" s="944">
        <f t="shared" ref="Y245:Y294" si="90">$I245*HLOOKUP(Y$242,$J$239:$R$241,3)</f>
        <v>0</v>
      </c>
      <c r="Z245" s="716">
        <f t="shared" ref="Z245:Z253" si="91">$H245*HLOOKUP(Z$242,$J$239:$R$240,2)</f>
        <v>0</v>
      </c>
      <c r="AA245" s="944">
        <f t="shared" ref="AA245:AA294" si="92">$I245*HLOOKUP(AA$242,$J$239:$R$241,3)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26" t="str">
        <f t="shared" si="79"/>
        <v>GGGGSg1a2</v>
      </c>
      <c r="H246" s="223">
        <v>0</v>
      </c>
      <c r="I246" s="223">
        <v>0</v>
      </c>
      <c r="J246" s="716">
        <f t="shared" si="80"/>
        <v>0</v>
      </c>
      <c r="K246" s="944">
        <f t="shared" si="81"/>
        <v>0</v>
      </c>
      <c r="L246" s="716">
        <f t="shared" si="82"/>
        <v>0</v>
      </c>
      <c r="M246" s="944">
        <f t="shared" si="81"/>
        <v>0</v>
      </c>
      <c r="N246" s="716">
        <f t="shared" si="83"/>
        <v>0</v>
      </c>
      <c r="O246" s="944">
        <f t="shared" si="81"/>
        <v>0</v>
      </c>
      <c r="P246" s="716">
        <f t="shared" si="84"/>
        <v>0</v>
      </c>
      <c r="Q246" s="944">
        <f t="shared" si="81"/>
        <v>0</v>
      </c>
      <c r="R246" s="716">
        <f t="shared" si="85"/>
        <v>0</v>
      </c>
      <c r="S246" s="944">
        <f t="shared" si="81"/>
        <v>0</v>
      </c>
      <c r="T246" s="716">
        <f t="shared" si="86"/>
        <v>0</v>
      </c>
      <c r="U246" s="944">
        <f t="shared" si="81"/>
        <v>0</v>
      </c>
      <c r="V246" s="716">
        <f t="shared" si="87"/>
        <v>0</v>
      </c>
      <c r="W246" s="944">
        <f t="shared" si="88"/>
        <v>0</v>
      </c>
      <c r="X246" s="716">
        <f t="shared" si="89"/>
        <v>0</v>
      </c>
      <c r="Y246" s="944">
        <f t="shared" si="90"/>
        <v>0</v>
      </c>
      <c r="Z246" s="716">
        <f t="shared" si="91"/>
        <v>0</v>
      </c>
      <c r="AA246" s="944">
        <f t="shared" si="92"/>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tr">
        <f t="shared" si="79"/>
        <v>GGGAg2Na2</v>
      </c>
      <c r="H247" s="223">
        <v>0</v>
      </c>
      <c r="I247" s="223">
        <v>0</v>
      </c>
      <c r="J247" s="716">
        <f t="shared" si="80"/>
        <v>0</v>
      </c>
      <c r="K247" s="944">
        <f t="shared" si="81"/>
        <v>0</v>
      </c>
      <c r="L247" s="716">
        <f t="shared" si="82"/>
        <v>0</v>
      </c>
      <c r="M247" s="944">
        <f t="shared" si="81"/>
        <v>0</v>
      </c>
      <c r="N247" s="716">
        <f t="shared" si="83"/>
        <v>0</v>
      </c>
      <c r="O247" s="944">
        <f t="shared" si="81"/>
        <v>0</v>
      </c>
      <c r="P247" s="716">
        <f t="shared" si="84"/>
        <v>0</v>
      </c>
      <c r="Q247" s="944">
        <f t="shared" si="81"/>
        <v>0</v>
      </c>
      <c r="R247" s="716">
        <f t="shared" si="85"/>
        <v>0</v>
      </c>
      <c r="S247" s="944">
        <f t="shared" si="81"/>
        <v>0</v>
      </c>
      <c r="T247" s="716">
        <f t="shared" si="86"/>
        <v>0</v>
      </c>
      <c r="U247" s="944">
        <f t="shared" si="81"/>
        <v>0</v>
      </c>
      <c r="V247" s="716">
        <f t="shared" si="87"/>
        <v>0</v>
      </c>
      <c r="W247" s="944">
        <f t="shared" si="88"/>
        <v>0</v>
      </c>
      <c r="X247" s="716">
        <f t="shared" si="89"/>
        <v>0</v>
      </c>
      <c r="Y247" s="944">
        <f t="shared" si="90"/>
        <v>0</v>
      </c>
      <c r="Z247" s="716">
        <f t="shared" si="91"/>
        <v>0</v>
      </c>
      <c r="AA247" s="944">
        <f t="shared" si="92"/>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si="79"/>
        <v>GGGAg2Ea2</v>
      </c>
      <c r="H248" s="223">
        <v>0</v>
      </c>
      <c r="I248" s="223">
        <v>0</v>
      </c>
      <c r="J248" s="716">
        <f t="shared" si="80"/>
        <v>0</v>
      </c>
      <c r="K248" s="944">
        <f t="shared" si="81"/>
        <v>0</v>
      </c>
      <c r="L248" s="716">
        <f t="shared" si="82"/>
        <v>0</v>
      </c>
      <c r="M248" s="944">
        <f t="shared" si="81"/>
        <v>0</v>
      </c>
      <c r="N248" s="716">
        <f t="shared" si="83"/>
        <v>0</v>
      </c>
      <c r="O248" s="944">
        <f t="shared" si="81"/>
        <v>0</v>
      </c>
      <c r="P248" s="716">
        <f t="shared" si="84"/>
        <v>0</v>
      </c>
      <c r="Q248" s="944">
        <f t="shared" si="81"/>
        <v>0</v>
      </c>
      <c r="R248" s="716">
        <f t="shared" si="85"/>
        <v>0</v>
      </c>
      <c r="S248" s="944">
        <f t="shared" si="81"/>
        <v>0</v>
      </c>
      <c r="T248" s="716">
        <f t="shared" si="86"/>
        <v>0</v>
      </c>
      <c r="U248" s="944">
        <f t="shared" si="81"/>
        <v>0</v>
      </c>
      <c r="V248" s="716">
        <f t="shared" si="87"/>
        <v>0</v>
      </c>
      <c r="W248" s="944">
        <f t="shared" si="88"/>
        <v>0</v>
      </c>
      <c r="X248" s="716">
        <f t="shared" si="89"/>
        <v>0</v>
      </c>
      <c r="Y248" s="944">
        <f t="shared" si="90"/>
        <v>0</v>
      </c>
      <c r="Z248" s="716">
        <f t="shared" si="91"/>
        <v>0</v>
      </c>
      <c r="AA248" s="944">
        <f t="shared" si="92"/>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79"/>
        <v>GGGAg2OFa2</v>
      </c>
      <c r="H249" s="223">
        <v>0</v>
      </c>
      <c r="I249" s="223">
        <v>0</v>
      </c>
      <c r="J249" s="716">
        <f t="shared" si="80"/>
        <v>0</v>
      </c>
      <c r="K249" s="944">
        <f t="shared" si="81"/>
        <v>0</v>
      </c>
      <c r="L249" s="716">
        <f t="shared" si="82"/>
        <v>0</v>
      </c>
      <c r="M249" s="944">
        <f t="shared" si="81"/>
        <v>0</v>
      </c>
      <c r="N249" s="716">
        <f t="shared" si="83"/>
        <v>0</v>
      </c>
      <c r="O249" s="944">
        <f t="shared" si="81"/>
        <v>0</v>
      </c>
      <c r="P249" s="716">
        <f t="shared" si="84"/>
        <v>0</v>
      </c>
      <c r="Q249" s="944">
        <f t="shared" si="81"/>
        <v>0</v>
      </c>
      <c r="R249" s="716">
        <f t="shared" si="85"/>
        <v>0</v>
      </c>
      <c r="S249" s="944">
        <f t="shared" si="81"/>
        <v>0</v>
      </c>
      <c r="T249" s="716">
        <f t="shared" si="86"/>
        <v>0</v>
      </c>
      <c r="U249" s="944">
        <f t="shared" si="81"/>
        <v>0</v>
      </c>
      <c r="V249" s="716">
        <f t="shared" si="87"/>
        <v>0</v>
      </c>
      <c r="W249" s="944">
        <f t="shared" si="88"/>
        <v>0</v>
      </c>
      <c r="X249" s="716">
        <f t="shared" si="89"/>
        <v>0</v>
      </c>
      <c r="Y249" s="944">
        <f t="shared" si="90"/>
        <v>0</v>
      </c>
      <c r="Z249" s="716">
        <f t="shared" si="91"/>
        <v>0</v>
      </c>
      <c r="AA249" s="944">
        <f t="shared" si="92"/>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79"/>
        <v>GGGC1Na2</v>
      </c>
      <c r="H250" s="223">
        <v>0</v>
      </c>
      <c r="I250" s="223">
        <v>0</v>
      </c>
      <c r="J250" s="716">
        <f t="shared" si="80"/>
        <v>0</v>
      </c>
      <c r="K250" s="944">
        <f t="shared" si="81"/>
        <v>0</v>
      </c>
      <c r="L250" s="716">
        <f t="shared" si="82"/>
        <v>0</v>
      </c>
      <c r="M250" s="944">
        <f t="shared" si="81"/>
        <v>0</v>
      </c>
      <c r="N250" s="716">
        <f t="shared" si="83"/>
        <v>0</v>
      </c>
      <c r="O250" s="944">
        <f t="shared" si="81"/>
        <v>0</v>
      </c>
      <c r="P250" s="716">
        <f t="shared" si="84"/>
        <v>0</v>
      </c>
      <c r="Q250" s="944">
        <f t="shared" si="81"/>
        <v>0</v>
      </c>
      <c r="R250" s="716">
        <f t="shared" si="85"/>
        <v>0</v>
      </c>
      <c r="S250" s="944">
        <f t="shared" si="81"/>
        <v>0</v>
      </c>
      <c r="T250" s="716">
        <f t="shared" si="86"/>
        <v>0</v>
      </c>
      <c r="U250" s="944">
        <f t="shared" ref="U250:U294" si="93">$I250*HLOOKUP(U$242,$J$239:$R$241,3)</f>
        <v>0</v>
      </c>
      <c r="V250" s="716">
        <f t="shared" si="87"/>
        <v>0</v>
      </c>
      <c r="W250" s="944">
        <f t="shared" si="88"/>
        <v>0</v>
      </c>
      <c r="X250" s="716">
        <f t="shared" si="89"/>
        <v>0</v>
      </c>
      <c r="Y250" s="944">
        <f t="shared" si="90"/>
        <v>0</v>
      </c>
      <c r="Z250" s="716">
        <f t="shared" si="91"/>
        <v>0</v>
      </c>
      <c r="AA250" s="944">
        <f t="shared" si="92"/>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79"/>
        <v>GGGC1Ea2</v>
      </c>
      <c r="H251" s="223">
        <v>0</v>
      </c>
      <c r="I251" s="223">
        <v>0</v>
      </c>
      <c r="J251" s="716">
        <f t="shared" si="80"/>
        <v>0</v>
      </c>
      <c r="K251" s="944">
        <f t="shared" si="81"/>
        <v>0</v>
      </c>
      <c r="L251" s="716">
        <f t="shared" si="82"/>
        <v>0</v>
      </c>
      <c r="M251" s="944">
        <f t="shared" si="81"/>
        <v>0</v>
      </c>
      <c r="N251" s="716">
        <f t="shared" si="83"/>
        <v>0</v>
      </c>
      <c r="O251" s="944">
        <f t="shared" si="81"/>
        <v>0</v>
      </c>
      <c r="P251" s="716">
        <f t="shared" si="84"/>
        <v>0</v>
      </c>
      <c r="Q251" s="944">
        <f t="shared" si="81"/>
        <v>0</v>
      </c>
      <c r="R251" s="716">
        <f t="shared" si="85"/>
        <v>0</v>
      </c>
      <c r="S251" s="944">
        <f t="shared" si="81"/>
        <v>0</v>
      </c>
      <c r="T251" s="716">
        <f t="shared" si="86"/>
        <v>0</v>
      </c>
      <c r="U251" s="944">
        <f t="shared" si="93"/>
        <v>0</v>
      </c>
      <c r="V251" s="716">
        <f t="shared" si="87"/>
        <v>0</v>
      </c>
      <c r="W251" s="944">
        <f t="shared" si="88"/>
        <v>0</v>
      </c>
      <c r="X251" s="716">
        <f t="shared" si="89"/>
        <v>0</v>
      </c>
      <c r="Y251" s="944">
        <f t="shared" si="90"/>
        <v>0</v>
      </c>
      <c r="Z251" s="716">
        <f t="shared" si="91"/>
        <v>0</v>
      </c>
      <c r="AA251" s="944">
        <f t="shared" si="92"/>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79"/>
        <v>GGGC1Pa2</v>
      </c>
      <c r="H252" s="223">
        <v>0</v>
      </c>
      <c r="I252" s="223">
        <v>0</v>
      </c>
      <c r="J252" s="716">
        <f t="shared" si="80"/>
        <v>0</v>
      </c>
      <c r="K252" s="944">
        <f t="shared" si="81"/>
        <v>0</v>
      </c>
      <c r="L252" s="716">
        <f t="shared" si="82"/>
        <v>0</v>
      </c>
      <c r="M252" s="944">
        <f t="shared" si="81"/>
        <v>0</v>
      </c>
      <c r="N252" s="716">
        <f t="shared" si="83"/>
        <v>0</v>
      </c>
      <c r="O252" s="944">
        <f t="shared" si="81"/>
        <v>0</v>
      </c>
      <c r="P252" s="716">
        <f t="shared" si="84"/>
        <v>0</v>
      </c>
      <c r="Q252" s="944">
        <f t="shared" si="81"/>
        <v>0</v>
      </c>
      <c r="R252" s="716">
        <f t="shared" si="85"/>
        <v>0</v>
      </c>
      <c r="S252" s="944">
        <f t="shared" si="81"/>
        <v>0</v>
      </c>
      <c r="T252" s="716">
        <f t="shared" si="86"/>
        <v>0</v>
      </c>
      <c r="U252" s="944">
        <f t="shared" si="93"/>
        <v>0</v>
      </c>
      <c r="V252" s="716">
        <f t="shared" si="87"/>
        <v>0</v>
      </c>
      <c r="W252" s="944">
        <f t="shared" si="88"/>
        <v>0</v>
      </c>
      <c r="X252" s="716">
        <f t="shared" si="89"/>
        <v>0</v>
      </c>
      <c r="Y252" s="944">
        <f t="shared" si="90"/>
        <v>0</v>
      </c>
      <c r="Z252" s="716">
        <f t="shared" si="91"/>
        <v>0</v>
      </c>
      <c r="AA252" s="944">
        <f t="shared" si="92"/>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79"/>
        <v>GGGC1OFa2</v>
      </c>
      <c r="H253" s="223">
        <v>0</v>
      </c>
      <c r="I253" s="223">
        <v>0</v>
      </c>
      <c r="J253" s="716">
        <f t="shared" si="80"/>
        <v>0</v>
      </c>
      <c r="K253" s="944">
        <f t="shared" si="81"/>
        <v>0</v>
      </c>
      <c r="L253" s="716">
        <f t="shared" si="82"/>
        <v>0</v>
      </c>
      <c r="M253" s="944">
        <f t="shared" si="81"/>
        <v>0</v>
      </c>
      <c r="N253" s="716">
        <f t="shared" si="83"/>
        <v>0</v>
      </c>
      <c r="O253" s="944">
        <f t="shared" si="81"/>
        <v>0</v>
      </c>
      <c r="P253" s="716">
        <f t="shared" si="84"/>
        <v>0</v>
      </c>
      <c r="Q253" s="944">
        <f t="shared" si="81"/>
        <v>0</v>
      </c>
      <c r="R253" s="716">
        <f t="shared" si="85"/>
        <v>0</v>
      </c>
      <c r="S253" s="944">
        <f t="shared" si="81"/>
        <v>0</v>
      </c>
      <c r="T253" s="716">
        <f t="shared" si="86"/>
        <v>0</v>
      </c>
      <c r="U253" s="944">
        <f t="shared" si="93"/>
        <v>0</v>
      </c>
      <c r="V253" s="716">
        <f t="shared" si="87"/>
        <v>0</v>
      </c>
      <c r="W253" s="944">
        <f t="shared" si="88"/>
        <v>0</v>
      </c>
      <c r="X253" s="716">
        <f t="shared" si="89"/>
        <v>0</v>
      </c>
      <c r="Y253" s="944">
        <f t="shared" si="90"/>
        <v>0</v>
      </c>
      <c r="Z253" s="716">
        <f t="shared" si="91"/>
        <v>0</v>
      </c>
      <c r="AA253" s="944">
        <f t="shared" si="92"/>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79"/>
        <v>SPSPSPSPSPsp</v>
      </c>
      <c r="H254" s="223">
        <v>0</v>
      </c>
      <c r="I254" s="223">
        <v>0</v>
      </c>
      <c r="J254" s="716">
        <f t="shared" ref="J254:J281" si="94">$H254*HLOOKUP(J$242,$J$239:$R$240,2)</f>
        <v>0</v>
      </c>
      <c r="K254" s="944">
        <f t="shared" si="81"/>
        <v>0</v>
      </c>
      <c r="L254" s="716">
        <f t="shared" ref="L254:L281" si="95">$H254*HLOOKUP(L$242,$J$239:$R$240,2)</f>
        <v>0</v>
      </c>
      <c r="M254" s="944">
        <f t="shared" si="81"/>
        <v>0</v>
      </c>
      <c r="N254" s="716">
        <f t="shared" ref="N254:N281" si="96">$H254*HLOOKUP(N$242,$J$239:$R$240,2)</f>
        <v>0</v>
      </c>
      <c r="O254" s="944">
        <f t="shared" si="81"/>
        <v>0</v>
      </c>
      <c r="P254" s="716">
        <f t="shared" ref="P254:P281" si="97">$H254*HLOOKUP(P$242,$J$239:$R$240,2)</f>
        <v>0</v>
      </c>
      <c r="Q254" s="944">
        <f t="shared" si="81"/>
        <v>0</v>
      </c>
      <c r="R254" s="716">
        <f t="shared" ref="R254:R281" si="98">$H254*HLOOKUP(R$242,$J$239:$R$240,2)</f>
        <v>0</v>
      </c>
      <c r="S254" s="944">
        <f t="shared" si="81"/>
        <v>0</v>
      </c>
      <c r="T254" s="716">
        <f t="shared" ref="T254:T281" si="99">$H254*HLOOKUP(T$242,$J$239:$R$240,2)</f>
        <v>0</v>
      </c>
      <c r="U254" s="944">
        <f t="shared" si="93"/>
        <v>0</v>
      </c>
      <c r="V254" s="716">
        <f t="shared" ref="V254:V281" si="100">$H254*HLOOKUP(V$242,$J$239:$R$240,2)</f>
        <v>0</v>
      </c>
      <c r="W254" s="944">
        <f t="shared" si="88"/>
        <v>0</v>
      </c>
      <c r="X254" s="716">
        <f t="shared" ref="X254:X281" si="101">$H254*HLOOKUP(X$242,$J$239:$R$240,2)</f>
        <v>0</v>
      </c>
      <c r="Y254" s="944">
        <f t="shared" si="90"/>
        <v>0</v>
      </c>
      <c r="Z254" s="716">
        <f t="shared" ref="Z254:Z281" si="102">$H254*HLOOKUP(Z$242,$J$239:$R$240,2)</f>
        <v>0</v>
      </c>
      <c r="AA254" s="944">
        <f t="shared" si="92"/>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79"/>
        <v>YYWNWl</v>
      </c>
      <c r="H255" s="223">
        <v>130</v>
      </c>
      <c r="I255" s="223">
        <v>0</v>
      </c>
      <c r="J255" s="716">
        <f t="shared" si="94"/>
        <v>110.5</v>
      </c>
      <c r="K255" s="944">
        <f t="shared" si="81"/>
        <v>0</v>
      </c>
      <c r="L255" s="716">
        <f t="shared" si="95"/>
        <v>110.5</v>
      </c>
      <c r="M255" s="944">
        <f t="shared" si="81"/>
        <v>0</v>
      </c>
      <c r="N255" s="716">
        <f t="shared" si="96"/>
        <v>110.5</v>
      </c>
      <c r="O255" s="944">
        <f t="shared" si="81"/>
        <v>0</v>
      </c>
      <c r="P255" s="716">
        <f t="shared" si="97"/>
        <v>110.5</v>
      </c>
      <c r="Q255" s="944">
        <f t="shared" si="81"/>
        <v>0</v>
      </c>
      <c r="R255" s="716">
        <f t="shared" si="98"/>
        <v>130</v>
      </c>
      <c r="S255" s="944">
        <f t="shared" si="81"/>
        <v>0</v>
      </c>
      <c r="T255" s="716">
        <f t="shared" si="99"/>
        <v>130</v>
      </c>
      <c r="U255" s="944">
        <f t="shared" si="93"/>
        <v>0</v>
      </c>
      <c r="V255" s="716">
        <f t="shared" si="100"/>
        <v>130</v>
      </c>
      <c r="W255" s="944">
        <f t="shared" si="88"/>
        <v>0</v>
      </c>
      <c r="X255" s="716">
        <f t="shared" si="101"/>
        <v>130</v>
      </c>
      <c r="Y255" s="944">
        <f t="shared" si="90"/>
        <v>0</v>
      </c>
      <c r="Z255" s="716">
        <f t="shared" si="102"/>
        <v>130</v>
      </c>
      <c r="AA255" s="944">
        <f t="shared" si="92"/>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79"/>
        <v>YYLWNw</v>
      </c>
      <c r="H256" s="223">
        <v>90</v>
      </c>
      <c r="I256" s="223">
        <v>10</v>
      </c>
      <c r="J256" s="716">
        <f t="shared" si="94"/>
        <v>76.5</v>
      </c>
      <c r="K256" s="944">
        <f t="shared" si="81"/>
        <v>15</v>
      </c>
      <c r="L256" s="716">
        <f t="shared" si="95"/>
        <v>76.5</v>
      </c>
      <c r="M256" s="944">
        <f t="shared" si="81"/>
        <v>10</v>
      </c>
      <c r="N256" s="716">
        <f t="shared" si="96"/>
        <v>76.5</v>
      </c>
      <c r="O256" s="944">
        <f t="shared" si="81"/>
        <v>10</v>
      </c>
      <c r="P256" s="716">
        <f t="shared" si="97"/>
        <v>76.5</v>
      </c>
      <c r="Q256" s="944">
        <f t="shared" si="81"/>
        <v>5</v>
      </c>
      <c r="R256" s="716">
        <f t="shared" si="98"/>
        <v>90</v>
      </c>
      <c r="S256" s="944">
        <f t="shared" si="81"/>
        <v>10</v>
      </c>
      <c r="T256" s="716">
        <f t="shared" si="99"/>
        <v>90</v>
      </c>
      <c r="U256" s="944">
        <f t="shared" si="93"/>
        <v>5</v>
      </c>
      <c r="V256" s="716">
        <f t="shared" si="100"/>
        <v>90</v>
      </c>
      <c r="W256" s="944">
        <f t="shared" si="88"/>
        <v>5</v>
      </c>
      <c r="X256" s="716">
        <f t="shared" si="101"/>
        <v>90</v>
      </c>
      <c r="Y256" s="944">
        <f t="shared" si="90"/>
        <v>0</v>
      </c>
      <c r="Z256" s="716">
        <f t="shared" si="102"/>
        <v>90</v>
      </c>
      <c r="AA256" s="944">
        <f t="shared" si="92"/>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79"/>
        <v>YYLWNwd</v>
      </c>
      <c r="H257" s="757">
        <f>H256*1.2</f>
        <v>108</v>
      </c>
      <c r="I257" s="223">
        <v>10</v>
      </c>
      <c r="J257" s="716">
        <f t="shared" si="94"/>
        <v>91.8</v>
      </c>
      <c r="K257" s="944">
        <f t="shared" si="81"/>
        <v>15</v>
      </c>
      <c r="L257" s="716">
        <f t="shared" si="95"/>
        <v>91.8</v>
      </c>
      <c r="M257" s="944">
        <f t="shared" si="81"/>
        <v>10</v>
      </c>
      <c r="N257" s="716">
        <f t="shared" si="96"/>
        <v>91.8</v>
      </c>
      <c r="O257" s="944">
        <f t="shared" si="81"/>
        <v>10</v>
      </c>
      <c r="P257" s="716">
        <f t="shared" si="97"/>
        <v>91.8</v>
      </c>
      <c r="Q257" s="944">
        <f t="shared" si="81"/>
        <v>5</v>
      </c>
      <c r="R257" s="716">
        <f t="shared" si="98"/>
        <v>108</v>
      </c>
      <c r="S257" s="944">
        <f t="shared" si="81"/>
        <v>10</v>
      </c>
      <c r="T257" s="716">
        <f t="shared" si="99"/>
        <v>108</v>
      </c>
      <c r="U257" s="944">
        <f t="shared" si="93"/>
        <v>5</v>
      </c>
      <c r="V257" s="716">
        <f t="shared" si="100"/>
        <v>108</v>
      </c>
      <c r="W257" s="944">
        <f t="shared" si="88"/>
        <v>5</v>
      </c>
      <c r="X257" s="716">
        <f t="shared" si="101"/>
        <v>108</v>
      </c>
      <c r="Y257" s="944">
        <f t="shared" si="90"/>
        <v>0</v>
      </c>
      <c r="Z257" s="716">
        <f t="shared" si="102"/>
        <v>108</v>
      </c>
      <c r="AA257" s="944">
        <f t="shared" si="92"/>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79"/>
        <v>YYWLWz</v>
      </c>
      <c r="H258" s="223">
        <v>110</v>
      </c>
      <c r="I258" s="223">
        <v>0</v>
      </c>
      <c r="J258" s="716">
        <f t="shared" si="94"/>
        <v>93.5</v>
      </c>
      <c r="K258" s="944">
        <f t="shared" si="81"/>
        <v>0</v>
      </c>
      <c r="L258" s="716">
        <f t="shared" si="95"/>
        <v>93.5</v>
      </c>
      <c r="M258" s="944">
        <f t="shared" si="81"/>
        <v>0</v>
      </c>
      <c r="N258" s="716">
        <f t="shared" si="96"/>
        <v>93.5</v>
      </c>
      <c r="O258" s="944">
        <f t="shared" si="81"/>
        <v>0</v>
      </c>
      <c r="P258" s="716">
        <f t="shared" si="97"/>
        <v>93.5</v>
      </c>
      <c r="Q258" s="944">
        <f t="shared" si="81"/>
        <v>0</v>
      </c>
      <c r="R258" s="716">
        <f t="shared" si="98"/>
        <v>110</v>
      </c>
      <c r="S258" s="944">
        <f t="shared" si="81"/>
        <v>0</v>
      </c>
      <c r="T258" s="716">
        <f t="shared" si="99"/>
        <v>110</v>
      </c>
      <c r="U258" s="944">
        <f t="shared" si="93"/>
        <v>0</v>
      </c>
      <c r="V258" s="716">
        <f t="shared" si="100"/>
        <v>110</v>
      </c>
      <c r="W258" s="944">
        <f t="shared" si="88"/>
        <v>0</v>
      </c>
      <c r="X258" s="716">
        <f t="shared" si="101"/>
        <v>110</v>
      </c>
      <c r="Y258" s="944">
        <f t="shared" si="90"/>
        <v>0</v>
      </c>
      <c r="Z258" s="716">
        <f t="shared" si="102"/>
        <v>110</v>
      </c>
      <c r="AA258" s="944">
        <f t="shared" si="92"/>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79"/>
        <v>YYWLWzd</v>
      </c>
      <c r="H259" s="757">
        <f>H258*1.2</f>
        <v>132</v>
      </c>
      <c r="I259" s="223">
        <v>0</v>
      </c>
      <c r="J259" s="716">
        <f t="shared" si="94"/>
        <v>112.2</v>
      </c>
      <c r="K259" s="944">
        <f t="shared" si="81"/>
        <v>0</v>
      </c>
      <c r="L259" s="716">
        <f t="shared" si="95"/>
        <v>112.2</v>
      </c>
      <c r="M259" s="944">
        <f t="shared" si="81"/>
        <v>0</v>
      </c>
      <c r="N259" s="716">
        <f t="shared" si="96"/>
        <v>112.2</v>
      </c>
      <c r="O259" s="944">
        <f t="shared" si="81"/>
        <v>0</v>
      </c>
      <c r="P259" s="716">
        <f t="shared" si="97"/>
        <v>112.2</v>
      </c>
      <c r="Q259" s="944">
        <f t="shared" si="81"/>
        <v>0</v>
      </c>
      <c r="R259" s="716">
        <f t="shared" si="98"/>
        <v>132</v>
      </c>
      <c r="S259" s="944">
        <f t="shared" si="81"/>
        <v>0</v>
      </c>
      <c r="T259" s="716">
        <f t="shared" si="99"/>
        <v>132</v>
      </c>
      <c r="U259" s="944">
        <f t="shared" si="93"/>
        <v>0</v>
      </c>
      <c r="V259" s="716">
        <f t="shared" si="100"/>
        <v>132</v>
      </c>
      <c r="W259" s="944">
        <f t="shared" si="88"/>
        <v>0</v>
      </c>
      <c r="X259" s="716">
        <f t="shared" si="101"/>
        <v>132</v>
      </c>
      <c r="Y259" s="944">
        <f t="shared" si="90"/>
        <v>0</v>
      </c>
      <c r="Z259" s="716">
        <f t="shared" si="102"/>
        <v>132</v>
      </c>
      <c r="AA259" s="944">
        <f t="shared" si="92"/>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79"/>
        <v>YYNWLw</v>
      </c>
      <c r="H260" s="223">
        <v>90</v>
      </c>
      <c r="I260" s="223">
        <v>10</v>
      </c>
      <c r="J260" s="716">
        <f t="shared" si="94"/>
        <v>76.5</v>
      </c>
      <c r="K260" s="944">
        <f t="shared" si="81"/>
        <v>15</v>
      </c>
      <c r="L260" s="716">
        <f t="shared" si="95"/>
        <v>76.5</v>
      </c>
      <c r="M260" s="944">
        <f t="shared" si="81"/>
        <v>10</v>
      </c>
      <c r="N260" s="716">
        <f t="shared" si="96"/>
        <v>76.5</v>
      </c>
      <c r="O260" s="944">
        <f t="shared" si="81"/>
        <v>10</v>
      </c>
      <c r="P260" s="716">
        <f t="shared" si="97"/>
        <v>76.5</v>
      </c>
      <c r="Q260" s="944">
        <f t="shared" si="81"/>
        <v>5</v>
      </c>
      <c r="R260" s="716">
        <f t="shared" si="98"/>
        <v>90</v>
      </c>
      <c r="S260" s="944">
        <f t="shared" si="81"/>
        <v>10</v>
      </c>
      <c r="T260" s="716">
        <f t="shared" si="99"/>
        <v>90</v>
      </c>
      <c r="U260" s="944">
        <f t="shared" si="93"/>
        <v>5</v>
      </c>
      <c r="V260" s="716">
        <f t="shared" si="100"/>
        <v>90</v>
      </c>
      <c r="W260" s="944">
        <f t="shared" si="88"/>
        <v>5</v>
      </c>
      <c r="X260" s="716">
        <f t="shared" si="101"/>
        <v>90</v>
      </c>
      <c r="Y260" s="944">
        <f t="shared" si="90"/>
        <v>0</v>
      </c>
      <c r="Z260" s="716">
        <f t="shared" si="102"/>
        <v>90</v>
      </c>
      <c r="AA260" s="944">
        <f t="shared" si="92"/>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79"/>
        <v>YYNWLwd</v>
      </c>
      <c r="H261" s="757">
        <f>H260*1.2</f>
        <v>108</v>
      </c>
      <c r="I261" s="223">
        <v>10</v>
      </c>
      <c r="J261" s="716">
        <f t="shared" si="94"/>
        <v>91.8</v>
      </c>
      <c r="K261" s="944">
        <f t="shared" si="81"/>
        <v>15</v>
      </c>
      <c r="L261" s="716">
        <f t="shared" si="95"/>
        <v>91.8</v>
      </c>
      <c r="M261" s="944">
        <f t="shared" si="81"/>
        <v>10</v>
      </c>
      <c r="N261" s="716">
        <f t="shared" si="96"/>
        <v>91.8</v>
      </c>
      <c r="O261" s="944">
        <f t="shared" si="81"/>
        <v>10</v>
      </c>
      <c r="P261" s="716">
        <f t="shared" si="97"/>
        <v>91.8</v>
      </c>
      <c r="Q261" s="944">
        <f t="shared" si="81"/>
        <v>5</v>
      </c>
      <c r="R261" s="716">
        <f t="shared" si="98"/>
        <v>108</v>
      </c>
      <c r="S261" s="944">
        <f t="shared" si="81"/>
        <v>10</v>
      </c>
      <c r="T261" s="716">
        <f t="shared" si="99"/>
        <v>108</v>
      </c>
      <c r="U261" s="944">
        <f t="shared" si="93"/>
        <v>5</v>
      </c>
      <c r="V261" s="716">
        <f t="shared" si="100"/>
        <v>108</v>
      </c>
      <c r="W261" s="944">
        <f t="shared" si="88"/>
        <v>5</v>
      </c>
      <c r="X261" s="716">
        <f t="shared" si="101"/>
        <v>108</v>
      </c>
      <c r="Y261" s="944">
        <f t="shared" si="90"/>
        <v>0</v>
      </c>
      <c r="Z261" s="716">
        <f t="shared" si="102"/>
        <v>108</v>
      </c>
      <c r="AA261" s="944">
        <f t="shared" si="92"/>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79"/>
        <v>AYAA2A1w</v>
      </c>
      <c r="H262" s="223">
        <v>90</v>
      </c>
      <c r="I262" s="223">
        <v>0</v>
      </c>
      <c r="J262" s="716">
        <f t="shared" si="94"/>
        <v>76.5</v>
      </c>
      <c r="K262" s="944">
        <f t="shared" si="81"/>
        <v>0</v>
      </c>
      <c r="L262" s="716">
        <f t="shared" si="95"/>
        <v>76.5</v>
      </c>
      <c r="M262" s="944">
        <f t="shared" si="81"/>
        <v>0</v>
      </c>
      <c r="N262" s="716">
        <f t="shared" si="96"/>
        <v>76.5</v>
      </c>
      <c r="O262" s="944">
        <f t="shared" si="81"/>
        <v>0</v>
      </c>
      <c r="P262" s="716">
        <f t="shared" si="97"/>
        <v>76.5</v>
      </c>
      <c r="Q262" s="944">
        <f t="shared" si="81"/>
        <v>0</v>
      </c>
      <c r="R262" s="716">
        <f t="shared" si="98"/>
        <v>90</v>
      </c>
      <c r="S262" s="944">
        <f t="shared" si="81"/>
        <v>0</v>
      </c>
      <c r="T262" s="716">
        <f t="shared" si="99"/>
        <v>90</v>
      </c>
      <c r="U262" s="944">
        <f t="shared" si="93"/>
        <v>0</v>
      </c>
      <c r="V262" s="716">
        <f t="shared" si="100"/>
        <v>90</v>
      </c>
      <c r="W262" s="944">
        <f t="shared" si="88"/>
        <v>0</v>
      </c>
      <c r="X262" s="716">
        <f t="shared" si="101"/>
        <v>90</v>
      </c>
      <c r="Y262" s="944">
        <f t="shared" si="90"/>
        <v>0</v>
      </c>
      <c r="Z262" s="716">
        <f t="shared" si="102"/>
        <v>90</v>
      </c>
      <c r="AA262" s="944">
        <f t="shared" si="92"/>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79"/>
        <v>AYAA2A1wd</v>
      </c>
      <c r="H263" s="757">
        <f>H262*1.2</f>
        <v>108</v>
      </c>
      <c r="I263" s="223">
        <v>0</v>
      </c>
      <c r="J263" s="716">
        <f t="shared" si="94"/>
        <v>91.8</v>
      </c>
      <c r="K263" s="944">
        <f t="shared" si="81"/>
        <v>0</v>
      </c>
      <c r="L263" s="716">
        <f t="shared" si="95"/>
        <v>91.8</v>
      </c>
      <c r="M263" s="944">
        <f t="shared" si="81"/>
        <v>0</v>
      </c>
      <c r="N263" s="716">
        <f t="shared" si="96"/>
        <v>91.8</v>
      </c>
      <c r="O263" s="944">
        <f t="shared" si="81"/>
        <v>0</v>
      </c>
      <c r="P263" s="716">
        <f t="shared" si="97"/>
        <v>91.8</v>
      </c>
      <c r="Q263" s="944">
        <f t="shared" si="81"/>
        <v>0</v>
      </c>
      <c r="R263" s="716">
        <f t="shared" si="98"/>
        <v>108</v>
      </c>
      <c r="S263" s="944">
        <f t="shared" si="81"/>
        <v>0</v>
      </c>
      <c r="T263" s="716">
        <f t="shared" si="99"/>
        <v>108</v>
      </c>
      <c r="U263" s="944">
        <f t="shared" si="93"/>
        <v>0</v>
      </c>
      <c r="V263" s="716">
        <f t="shared" si="100"/>
        <v>108</v>
      </c>
      <c r="W263" s="944">
        <f t="shared" si="88"/>
        <v>0</v>
      </c>
      <c r="X263" s="716">
        <f t="shared" si="101"/>
        <v>108</v>
      </c>
      <c r="Y263" s="944">
        <f t="shared" si="90"/>
        <v>0</v>
      </c>
      <c r="Z263" s="716">
        <f t="shared" si="102"/>
        <v>108</v>
      </c>
      <c r="AA263" s="944">
        <f t="shared" si="92"/>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79"/>
        <v>AAWA2A1a</v>
      </c>
      <c r="H264" s="223">
        <v>15</v>
      </c>
      <c r="I264" s="223">
        <v>0</v>
      </c>
      <c r="J264" s="716">
        <f t="shared" si="94"/>
        <v>12.75</v>
      </c>
      <c r="K264" s="944">
        <f t="shared" si="81"/>
        <v>0</v>
      </c>
      <c r="L264" s="716">
        <f t="shared" si="95"/>
        <v>12.75</v>
      </c>
      <c r="M264" s="944">
        <f t="shared" si="81"/>
        <v>0</v>
      </c>
      <c r="N264" s="716">
        <f t="shared" si="96"/>
        <v>12.75</v>
      </c>
      <c r="O264" s="944">
        <f t="shared" si="81"/>
        <v>0</v>
      </c>
      <c r="P264" s="716">
        <f t="shared" si="97"/>
        <v>12.75</v>
      </c>
      <c r="Q264" s="944">
        <f t="shared" si="81"/>
        <v>0</v>
      </c>
      <c r="R264" s="716">
        <f t="shared" si="98"/>
        <v>15</v>
      </c>
      <c r="S264" s="944">
        <f t="shared" si="81"/>
        <v>0</v>
      </c>
      <c r="T264" s="716">
        <f t="shared" si="99"/>
        <v>15</v>
      </c>
      <c r="U264" s="944">
        <f t="shared" si="93"/>
        <v>0</v>
      </c>
      <c r="V264" s="716">
        <f t="shared" si="100"/>
        <v>15</v>
      </c>
      <c r="W264" s="944">
        <f t="shared" si="88"/>
        <v>0</v>
      </c>
      <c r="X264" s="716">
        <f t="shared" si="101"/>
        <v>15</v>
      </c>
      <c r="Y264" s="944">
        <f t="shared" si="90"/>
        <v>0</v>
      </c>
      <c r="Z264" s="716">
        <f t="shared" si="102"/>
        <v>15</v>
      </c>
      <c r="AA264" s="944">
        <f t="shared" si="92"/>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79"/>
        <v>AAAWA1a</v>
      </c>
      <c r="H265" s="223">
        <v>0</v>
      </c>
      <c r="I265" s="223">
        <v>0</v>
      </c>
      <c r="J265" s="716">
        <f t="shared" si="94"/>
        <v>0</v>
      </c>
      <c r="K265" s="944">
        <f t="shared" si="81"/>
        <v>0</v>
      </c>
      <c r="L265" s="716">
        <f t="shared" si="95"/>
        <v>0</v>
      </c>
      <c r="M265" s="944">
        <f t="shared" si="81"/>
        <v>0</v>
      </c>
      <c r="N265" s="716">
        <f t="shared" si="96"/>
        <v>0</v>
      </c>
      <c r="O265" s="944">
        <f t="shared" si="81"/>
        <v>0</v>
      </c>
      <c r="P265" s="716">
        <f t="shared" si="97"/>
        <v>0</v>
      </c>
      <c r="Q265" s="944">
        <f t="shared" si="81"/>
        <v>0</v>
      </c>
      <c r="R265" s="716">
        <f t="shared" si="98"/>
        <v>0</v>
      </c>
      <c r="S265" s="944">
        <f t="shared" si="81"/>
        <v>0</v>
      </c>
      <c r="T265" s="716">
        <f t="shared" si="99"/>
        <v>0</v>
      </c>
      <c r="U265" s="944">
        <f t="shared" si="93"/>
        <v>0</v>
      </c>
      <c r="V265" s="716">
        <f t="shared" si="100"/>
        <v>0</v>
      </c>
      <c r="W265" s="944">
        <f t="shared" si="88"/>
        <v>0</v>
      </c>
      <c r="X265" s="716">
        <f t="shared" si="101"/>
        <v>0</v>
      </c>
      <c r="Y265" s="944">
        <f t="shared" si="90"/>
        <v>0</v>
      </c>
      <c r="Z265" s="716">
        <f t="shared" si="102"/>
        <v>0</v>
      </c>
      <c r="AA265" s="944">
        <f t="shared" si="92"/>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79"/>
        <v>YAAA2Wa</v>
      </c>
      <c r="H266" s="223">
        <v>0</v>
      </c>
      <c r="I266" s="223">
        <v>0</v>
      </c>
      <c r="J266" s="716">
        <f t="shared" si="94"/>
        <v>0</v>
      </c>
      <c r="K266" s="944">
        <f t="shared" si="81"/>
        <v>0</v>
      </c>
      <c r="L266" s="716">
        <f t="shared" si="95"/>
        <v>0</v>
      </c>
      <c r="M266" s="944">
        <f t="shared" si="81"/>
        <v>0</v>
      </c>
      <c r="N266" s="716">
        <f t="shared" si="96"/>
        <v>0</v>
      </c>
      <c r="O266" s="944">
        <f t="shared" si="81"/>
        <v>0</v>
      </c>
      <c r="P266" s="716">
        <f t="shared" si="97"/>
        <v>0</v>
      </c>
      <c r="Q266" s="944">
        <f t="shared" si="81"/>
        <v>0</v>
      </c>
      <c r="R266" s="716">
        <f t="shared" si="98"/>
        <v>0</v>
      </c>
      <c r="S266" s="944">
        <f t="shared" si="81"/>
        <v>0</v>
      </c>
      <c r="T266" s="716">
        <f t="shared" si="99"/>
        <v>0</v>
      </c>
      <c r="U266" s="944">
        <f t="shared" si="93"/>
        <v>0</v>
      </c>
      <c r="V266" s="716">
        <f t="shared" si="100"/>
        <v>0</v>
      </c>
      <c r="W266" s="944">
        <f t="shared" si="88"/>
        <v>0</v>
      </c>
      <c r="X266" s="716">
        <f t="shared" si="101"/>
        <v>0</v>
      </c>
      <c r="Y266" s="944">
        <f t="shared" si="90"/>
        <v>0</v>
      </c>
      <c r="Z266" s="716">
        <f t="shared" si="102"/>
        <v>0</v>
      </c>
      <c r="AA266" s="944">
        <f t="shared" si="92"/>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79"/>
        <v>AYAWA1w</v>
      </c>
      <c r="H267" s="223">
        <v>90</v>
      </c>
      <c r="I267" s="223">
        <v>10</v>
      </c>
      <c r="J267" s="716">
        <f t="shared" si="94"/>
        <v>76.5</v>
      </c>
      <c r="K267" s="944">
        <f t="shared" si="81"/>
        <v>15</v>
      </c>
      <c r="L267" s="716">
        <f t="shared" si="95"/>
        <v>76.5</v>
      </c>
      <c r="M267" s="944">
        <f t="shared" si="81"/>
        <v>10</v>
      </c>
      <c r="N267" s="716">
        <f t="shared" si="96"/>
        <v>76.5</v>
      </c>
      <c r="O267" s="944">
        <f t="shared" si="81"/>
        <v>10</v>
      </c>
      <c r="P267" s="716">
        <f t="shared" si="97"/>
        <v>76.5</v>
      </c>
      <c r="Q267" s="944">
        <f t="shared" si="81"/>
        <v>5</v>
      </c>
      <c r="R267" s="716">
        <f t="shared" si="98"/>
        <v>90</v>
      </c>
      <c r="S267" s="944">
        <f t="shared" si="81"/>
        <v>10</v>
      </c>
      <c r="T267" s="716">
        <f t="shared" si="99"/>
        <v>90</v>
      </c>
      <c r="U267" s="944">
        <f t="shared" si="93"/>
        <v>5</v>
      </c>
      <c r="V267" s="716">
        <f t="shared" si="100"/>
        <v>90</v>
      </c>
      <c r="W267" s="944">
        <f t="shared" si="88"/>
        <v>5</v>
      </c>
      <c r="X267" s="716">
        <f t="shared" si="101"/>
        <v>90</v>
      </c>
      <c r="Y267" s="944">
        <f t="shared" si="90"/>
        <v>0</v>
      </c>
      <c r="Z267" s="716">
        <f t="shared" si="102"/>
        <v>90</v>
      </c>
      <c r="AA267" s="944">
        <f t="shared" si="92"/>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79"/>
        <v>AYAWA1wd</v>
      </c>
      <c r="H268" s="757">
        <f>H267*1.2</f>
        <v>108</v>
      </c>
      <c r="I268" s="223">
        <v>10</v>
      </c>
      <c r="J268" s="716">
        <f t="shared" si="94"/>
        <v>91.8</v>
      </c>
      <c r="K268" s="944">
        <f t="shared" si="81"/>
        <v>15</v>
      </c>
      <c r="L268" s="716">
        <f t="shared" si="95"/>
        <v>91.8</v>
      </c>
      <c r="M268" s="944">
        <f t="shared" si="81"/>
        <v>10</v>
      </c>
      <c r="N268" s="716">
        <f t="shared" si="96"/>
        <v>91.8</v>
      </c>
      <c r="O268" s="944">
        <f t="shared" si="81"/>
        <v>10</v>
      </c>
      <c r="P268" s="716">
        <f t="shared" si="97"/>
        <v>91.8</v>
      </c>
      <c r="Q268" s="944">
        <f t="shared" si="81"/>
        <v>5</v>
      </c>
      <c r="R268" s="716">
        <f t="shared" si="98"/>
        <v>108</v>
      </c>
      <c r="S268" s="944">
        <f t="shared" si="81"/>
        <v>10</v>
      </c>
      <c r="T268" s="716">
        <f t="shared" si="99"/>
        <v>108</v>
      </c>
      <c r="U268" s="944">
        <f t="shared" si="93"/>
        <v>5</v>
      </c>
      <c r="V268" s="716">
        <f t="shared" si="100"/>
        <v>108</v>
      </c>
      <c r="W268" s="944">
        <f t="shared" si="88"/>
        <v>5</v>
      </c>
      <c r="X268" s="716">
        <f t="shared" si="101"/>
        <v>108</v>
      </c>
      <c r="Y268" s="944">
        <f t="shared" si="90"/>
        <v>0</v>
      </c>
      <c r="Z268" s="716">
        <f t="shared" si="102"/>
        <v>108</v>
      </c>
      <c r="AA268" s="944">
        <f t="shared" si="92"/>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79"/>
        <v>YAWA2Wa</v>
      </c>
      <c r="H269" s="223">
        <v>15</v>
      </c>
      <c r="I269" s="223">
        <v>0</v>
      </c>
      <c r="J269" s="716">
        <f t="shared" si="94"/>
        <v>12.75</v>
      </c>
      <c r="K269" s="944">
        <f t="shared" si="81"/>
        <v>0</v>
      </c>
      <c r="L269" s="716">
        <f t="shared" si="95"/>
        <v>12.75</v>
      </c>
      <c r="M269" s="944">
        <f t="shared" si="81"/>
        <v>0</v>
      </c>
      <c r="N269" s="716">
        <f t="shared" si="96"/>
        <v>12.75</v>
      </c>
      <c r="O269" s="944">
        <f t="shared" si="81"/>
        <v>0</v>
      </c>
      <c r="P269" s="716">
        <f t="shared" si="97"/>
        <v>12.75</v>
      </c>
      <c r="Q269" s="944">
        <f t="shared" si="81"/>
        <v>0</v>
      </c>
      <c r="R269" s="716">
        <f t="shared" si="98"/>
        <v>15</v>
      </c>
      <c r="S269" s="944">
        <f t="shared" si="81"/>
        <v>0</v>
      </c>
      <c r="T269" s="716">
        <f t="shared" si="99"/>
        <v>15</v>
      </c>
      <c r="U269" s="944">
        <f t="shared" si="93"/>
        <v>0</v>
      </c>
      <c r="V269" s="716">
        <f t="shared" si="100"/>
        <v>15</v>
      </c>
      <c r="W269" s="944">
        <f t="shared" si="88"/>
        <v>0</v>
      </c>
      <c r="X269" s="716">
        <f t="shared" si="101"/>
        <v>15</v>
      </c>
      <c r="Y269" s="944">
        <f t="shared" si="90"/>
        <v>0</v>
      </c>
      <c r="Z269" s="716">
        <f t="shared" si="102"/>
        <v>15</v>
      </c>
      <c r="AA269" s="944">
        <f t="shared" si="92"/>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79"/>
        <v>YYAWWa</v>
      </c>
      <c r="H270" s="223">
        <v>15</v>
      </c>
      <c r="I270" s="223">
        <v>0</v>
      </c>
      <c r="J270" s="716">
        <f t="shared" si="94"/>
        <v>12.75</v>
      </c>
      <c r="K270" s="944">
        <f t="shared" si="81"/>
        <v>0</v>
      </c>
      <c r="L270" s="716">
        <f t="shared" si="95"/>
        <v>12.75</v>
      </c>
      <c r="M270" s="944">
        <f t="shared" si="81"/>
        <v>0</v>
      </c>
      <c r="N270" s="716">
        <f t="shared" si="96"/>
        <v>12.75</v>
      </c>
      <c r="O270" s="944">
        <f t="shared" si="81"/>
        <v>0</v>
      </c>
      <c r="P270" s="716">
        <f t="shared" si="97"/>
        <v>12.75</v>
      </c>
      <c r="Q270" s="944">
        <f t="shared" si="81"/>
        <v>0</v>
      </c>
      <c r="R270" s="716">
        <f t="shared" si="98"/>
        <v>15</v>
      </c>
      <c r="S270" s="944">
        <f t="shared" si="81"/>
        <v>0</v>
      </c>
      <c r="T270" s="716">
        <f t="shared" si="99"/>
        <v>15</v>
      </c>
      <c r="U270" s="944">
        <f t="shared" si="93"/>
        <v>0</v>
      </c>
      <c r="V270" s="716">
        <f t="shared" si="100"/>
        <v>15</v>
      </c>
      <c r="W270" s="944">
        <f t="shared" si="88"/>
        <v>0</v>
      </c>
      <c r="X270" s="716">
        <f t="shared" si="101"/>
        <v>15</v>
      </c>
      <c r="Y270" s="944">
        <f t="shared" si="90"/>
        <v>0</v>
      </c>
      <c r="Z270" s="716">
        <f t="shared" si="102"/>
        <v>15</v>
      </c>
      <c r="AA270" s="944">
        <f t="shared" si="92"/>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79"/>
        <v>YYWA2Ww</v>
      </c>
      <c r="H271" s="223">
        <v>90</v>
      </c>
      <c r="I271" s="223">
        <v>15</v>
      </c>
      <c r="J271" s="716">
        <f t="shared" si="94"/>
        <v>76.5</v>
      </c>
      <c r="K271" s="944">
        <f t="shared" si="81"/>
        <v>22.5</v>
      </c>
      <c r="L271" s="716">
        <f t="shared" si="95"/>
        <v>76.5</v>
      </c>
      <c r="M271" s="944">
        <f t="shared" si="81"/>
        <v>15</v>
      </c>
      <c r="N271" s="716">
        <f t="shared" si="96"/>
        <v>76.5</v>
      </c>
      <c r="O271" s="944">
        <f t="shared" si="81"/>
        <v>15</v>
      </c>
      <c r="P271" s="716">
        <f t="shared" si="97"/>
        <v>76.5</v>
      </c>
      <c r="Q271" s="944">
        <f t="shared" si="81"/>
        <v>7.5</v>
      </c>
      <c r="R271" s="716">
        <f t="shared" si="98"/>
        <v>90</v>
      </c>
      <c r="S271" s="944">
        <f t="shared" si="81"/>
        <v>15</v>
      </c>
      <c r="T271" s="716">
        <f t="shared" si="99"/>
        <v>90</v>
      </c>
      <c r="U271" s="944">
        <f t="shared" si="93"/>
        <v>7.5</v>
      </c>
      <c r="V271" s="716">
        <f t="shared" si="100"/>
        <v>90</v>
      </c>
      <c r="W271" s="944">
        <f t="shared" si="88"/>
        <v>7.5</v>
      </c>
      <c r="X271" s="716">
        <f t="shared" si="101"/>
        <v>90</v>
      </c>
      <c r="Y271" s="944">
        <f t="shared" si="90"/>
        <v>0</v>
      </c>
      <c r="Z271" s="716">
        <f t="shared" si="102"/>
        <v>90</v>
      </c>
      <c r="AA271" s="944">
        <f t="shared" si="92"/>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79"/>
        <v>YYWA2Wwd</v>
      </c>
      <c r="H272" s="757">
        <f>H271*1.2</f>
        <v>108</v>
      </c>
      <c r="I272" s="223">
        <v>15</v>
      </c>
      <c r="J272" s="716">
        <f t="shared" si="94"/>
        <v>91.8</v>
      </c>
      <c r="K272" s="944">
        <f t="shared" si="81"/>
        <v>22.5</v>
      </c>
      <c r="L272" s="716">
        <f t="shared" si="95"/>
        <v>91.8</v>
      </c>
      <c r="M272" s="944">
        <f t="shared" si="81"/>
        <v>15</v>
      </c>
      <c r="N272" s="716">
        <f t="shared" si="96"/>
        <v>91.8</v>
      </c>
      <c r="O272" s="944">
        <f t="shared" si="81"/>
        <v>15</v>
      </c>
      <c r="P272" s="716">
        <f t="shared" si="97"/>
        <v>91.8</v>
      </c>
      <c r="Q272" s="944">
        <f t="shared" si="81"/>
        <v>7.5</v>
      </c>
      <c r="R272" s="716">
        <f t="shared" si="98"/>
        <v>108</v>
      </c>
      <c r="S272" s="944">
        <f t="shared" si="81"/>
        <v>15</v>
      </c>
      <c r="T272" s="716">
        <f t="shared" si="99"/>
        <v>108</v>
      </c>
      <c r="U272" s="944">
        <f t="shared" si="93"/>
        <v>7.5</v>
      </c>
      <c r="V272" s="716">
        <f t="shared" si="100"/>
        <v>108</v>
      </c>
      <c r="W272" s="944">
        <f t="shared" si="88"/>
        <v>7.5</v>
      </c>
      <c r="X272" s="716">
        <f t="shared" si="101"/>
        <v>108</v>
      </c>
      <c r="Y272" s="944">
        <f t="shared" si="90"/>
        <v>0</v>
      </c>
      <c r="Z272" s="716">
        <f t="shared" si="102"/>
        <v>108</v>
      </c>
      <c r="AA272" s="944">
        <f t="shared" si="92"/>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79"/>
        <v>YYWWA1w</v>
      </c>
      <c r="H273" s="223">
        <v>90</v>
      </c>
      <c r="I273" s="223">
        <v>10</v>
      </c>
      <c r="J273" s="716">
        <f t="shared" si="94"/>
        <v>76.5</v>
      </c>
      <c r="K273" s="944">
        <f t="shared" si="81"/>
        <v>15</v>
      </c>
      <c r="L273" s="716">
        <f t="shared" si="95"/>
        <v>76.5</v>
      </c>
      <c r="M273" s="944">
        <f t="shared" si="81"/>
        <v>10</v>
      </c>
      <c r="N273" s="716">
        <f t="shared" si="96"/>
        <v>76.5</v>
      </c>
      <c r="O273" s="944">
        <f t="shared" si="81"/>
        <v>10</v>
      </c>
      <c r="P273" s="716">
        <f t="shared" si="97"/>
        <v>76.5</v>
      </c>
      <c r="Q273" s="944">
        <f t="shared" si="81"/>
        <v>5</v>
      </c>
      <c r="R273" s="716">
        <f t="shared" si="98"/>
        <v>90</v>
      </c>
      <c r="S273" s="944">
        <f t="shared" si="81"/>
        <v>10</v>
      </c>
      <c r="T273" s="716">
        <f t="shared" si="99"/>
        <v>90</v>
      </c>
      <c r="U273" s="944">
        <f t="shared" si="93"/>
        <v>5</v>
      </c>
      <c r="V273" s="716">
        <f t="shared" si="100"/>
        <v>90</v>
      </c>
      <c r="W273" s="944">
        <f t="shared" si="88"/>
        <v>5</v>
      </c>
      <c r="X273" s="716">
        <f t="shared" si="101"/>
        <v>90</v>
      </c>
      <c r="Y273" s="944">
        <f t="shared" si="90"/>
        <v>0</v>
      </c>
      <c r="Z273" s="716">
        <f t="shared" si="102"/>
        <v>90</v>
      </c>
      <c r="AA273" s="944">
        <f t="shared" si="92"/>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79"/>
        <v>YYWWA1wd</v>
      </c>
      <c r="H274" s="757">
        <f>H273*1.2</f>
        <v>108</v>
      </c>
      <c r="I274" s="223">
        <v>10</v>
      </c>
      <c r="J274" s="716">
        <f t="shared" si="94"/>
        <v>91.8</v>
      </c>
      <c r="K274" s="944">
        <f t="shared" si="81"/>
        <v>15</v>
      </c>
      <c r="L274" s="716">
        <f t="shared" si="95"/>
        <v>91.8</v>
      </c>
      <c r="M274" s="944">
        <f t="shared" si="81"/>
        <v>10</v>
      </c>
      <c r="N274" s="716">
        <f t="shared" si="96"/>
        <v>91.8</v>
      </c>
      <c r="O274" s="944">
        <f t="shared" si="81"/>
        <v>10</v>
      </c>
      <c r="P274" s="716">
        <f t="shared" si="97"/>
        <v>91.8</v>
      </c>
      <c r="Q274" s="944">
        <f t="shared" si="81"/>
        <v>5</v>
      </c>
      <c r="R274" s="716">
        <f t="shared" si="98"/>
        <v>108</v>
      </c>
      <c r="S274" s="944">
        <f t="shared" si="81"/>
        <v>10</v>
      </c>
      <c r="T274" s="716">
        <f t="shared" si="99"/>
        <v>108</v>
      </c>
      <c r="U274" s="944">
        <f t="shared" si="93"/>
        <v>5</v>
      </c>
      <c r="V274" s="716">
        <f t="shared" si="100"/>
        <v>108</v>
      </c>
      <c r="W274" s="944">
        <f t="shared" si="88"/>
        <v>5</v>
      </c>
      <c r="X274" s="716">
        <f t="shared" si="101"/>
        <v>108</v>
      </c>
      <c r="Y274" s="944">
        <f t="shared" si="90"/>
        <v>0</v>
      </c>
      <c r="Z274" s="716">
        <f t="shared" si="102"/>
        <v>108</v>
      </c>
      <c r="AA274" s="944">
        <f t="shared" si="92"/>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79"/>
        <v>YYWWWw</v>
      </c>
      <c r="H275" s="223">
        <v>90</v>
      </c>
      <c r="I275" s="223">
        <v>15</v>
      </c>
      <c r="J275" s="716">
        <f t="shared" si="94"/>
        <v>76.5</v>
      </c>
      <c r="K275" s="944">
        <f t="shared" si="81"/>
        <v>22.5</v>
      </c>
      <c r="L275" s="716">
        <f t="shared" si="95"/>
        <v>76.5</v>
      </c>
      <c r="M275" s="944">
        <f t="shared" si="81"/>
        <v>15</v>
      </c>
      <c r="N275" s="716">
        <f t="shared" si="96"/>
        <v>76.5</v>
      </c>
      <c r="O275" s="944">
        <f t="shared" si="81"/>
        <v>15</v>
      </c>
      <c r="P275" s="716">
        <f t="shared" si="97"/>
        <v>76.5</v>
      </c>
      <c r="Q275" s="944">
        <f t="shared" si="81"/>
        <v>7.5</v>
      </c>
      <c r="R275" s="716">
        <f t="shared" si="98"/>
        <v>90</v>
      </c>
      <c r="S275" s="944">
        <f t="shared" si="81"/>
        <v>15</v>
      </c>
      <c r="T275" s="716">
        <f t="shared" si="99"/>
        <v>90</v>
      </c>
      <c r="U275" s="944">
        <f t="shared" si="93"/>
        <v>7.5</v>
      </c>
      <c r="V275" s="716">
        <f t="shared" si="100"/>
        <v>90</v>
      </c>
      <c r="W275" s="944">
        <f t="shared" si="88"/>
        <v>7.5</v>
      </c>
      <c r="X275" s="716">
        <f t="shared" si="101"/>
        <v>90</v>
      </c>
      <c r="Y275" s="944">
        <f t="shared" si="90"/>
        <v>0</v>
      </c>
      <c r="Z275" s="716">
        <f t="shared" si="102"/>
        <v>90</v>
      </c>
      <c r="AA275" s="944">
        <f t="shared" si="92"/>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ref="G276:G294" si="103">_xlfn.CONCAT(H157:M157)</f>
        <v>YYWWWwd</v>
      </c>
      <c r="H276" s="757">
        <f>H275*1.2</f>
        <v>108</v>
      </c>
      <c r="I276" s="223">
        <v>15</v>
      </c>
      <c r="J276" s="716">
        <f t="shared" si="94"/>
        <v>91.8</v>
      </c>
      <c r="K276" s="944">
        <f t="shared" si="81"/>
        <v>22.5</v>
      </c>
      <c r="L276" s="716">
        <f t="shared" si="95"/>
        <v>91.8</v>
      </c>
      <c r="M276" s="944">
        <f t="shared" si="81"/>
        <v>15</v>
      </c>
      <c r="N276" s="716">
        <f t="shared" si="96"/>
        <v>91.8</v>
      </c>
      <c r="O276" s="944">
        <f t="shared" si="81"/>
        <v>15</v>
      </c>
      <c r="P276" s="716">
        <f t="shared" si="97"/>
        <v>91.8</v>
      </c>
      <c r="Q276" s="944">
        <f t="shared" si="81"/>
        <v>7.5</v>
      </c>
      <c r="R276" s="716">
        <f t="shared" si="98"/>
        <v>108</v>
      </c>
      <c r="S276" s="944">
        <f t="shared" si="81"/>
        <v>15</v>
      </c>
      <c r="T276" s="716">
        <f t="shared" si="99"/>
        <v>108</v>
      </c>
      <c r="U276" s="944">
        <f t="shared" si="93"/>
        <v>7.5</v>
      </c>
      <c r="V276" s="716">
        <f t="shared" si="100"/>
        <v>108</v>
      </c>
      <c r="W276" s="944">
        <f t="shared" si="88"/>
        <v>7.5</v>
      </c>
      <c r="X276" s="716">
        <f t="shared" si="101"/>
        <v>108</v>
      </c>
      <c r="Y276" s="944">
        <f t="shared" si="90"/>
        <v>0</v>
      </c>
      <c r="Z276" s="716">
        <f t="shared" si="102"/>
        <v>108</v>
      </c>
      <c r="AA276" s="944">
        <f t="shared" si="92"/>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103"/>
        <v>YYNWBz</v>
      </c>
      <c r="H277" s="223">
        <v>110</v>
      </c>
      <c r="I277" s="223">
        <v>0</v>
      </c>
      <c r="J277" s="716">
        <f t="shared" si="94"/>
        <v>93.5</v>
      </c>
      <c r="K277" s="944">
        <f t="shared" si="81"/>
        <v>0</v>
      </c>
      <c r="L277" s="716">
        <f t="shared" si="95"/>
        <v>93.5</v>
      </c>
      <c r="M277" s="944">
        <f t="shared" si="81"/>
        <v>0</v>
      </c>
      <c r="N277" s="716">
        <f t="shared" si="96"/>
        <v>93.5</v>
      </c>
      <c r="O277" s="944">
        <f t="shared" si="81"/>
        <v>0</v>
      </c>
      <c r="P277" s="716">
        <f t="shared" si="97"/>
        <v>93.5</v>
      </c>
      <c r="Q277" s="944">
        <f t="shared" si="81"/>
        <v>0</v>
      </c>
      <c r="R277" s="716">
        <f t="shared" si="98"/>
        <v>110</v>
      </c>
      <c r="S277" s="944">
        <f t="shared" si="81"/>
        <v>0</v>
      </c>
      <c r="T277" s="716">
        <f t="shared" si="99"/>
        <v>110</v>
      </c>
      <c r="U277" s="944">
        <f t="shared" si="93"/>
        <v>0</v>
      </c>
      <c r="V277" s="716">
        <f t="shared" si="100"/>
        <v>110</v>
      </c>
      <c r="W277" s="944">
        <f t="shared" si="88"/>
        <v>0</v>
      </c>
      <c r="X277" s="716">
        <f t="shared" si="101"/>
        <v>110</v>
      </c>
      <c r="Y277" s="944">
        <f t="shared" si="90"/>
        <v>0</v>
      </c>
      <c r="Z277" s="716">
        <f t="shared" si="102"/>
        <v>110</v>
      </c>
      <c r="AA277" s="944">
        <f t="shared" si="92"/>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103"/>
        <v>YYNWBzd</v>
      </c>
      <c r="H278" s="757">
        <f>H277*1.2</f>
        <v>132</v>
      </c>
      <c r="I278" s="223">
        <v>0</v>
      </c>
      <c r="J278" s="716">
        <f t="shared" si="94"/>
        <v>112.2</v>
      </c>
      <c r="K278" s="944">
        <f t="shared" si="81"/>
        <v>0</v>
      </c>
      <c r="L278" s="716">
        <f t="shared" si="95"/>
        <v>112.2</v>
      </c>
      <c r="M278" s="944">
        <f t="shared" si="81"/>
        <v>0</v>
      </c>
      <c r="N278" s="716">
        <f t="shared" si="96"/>
        <v>112.2</v>
      </c>
      <c r="O278" s="944">
        <f t="shared" si="81"/>
        <v>0</v>
      </c>
      <c r="P278" s="716">
        <f t="shared" si="97"/>
        <v>112.2</v>
      </c>
      <c r="Q278" s="944">
        <f t="shared" si="81"/>
        <v>0</v>
      </c>
      <c r="R278" s="716">
        <f t="shared" si="98"/>
        <v>132</v>
      </c>
      <c r="S278" s="944">
        <f t="shared" si="81"/>
        <v>0</v>
      </c>
      <c r="T278" s="716">
        <f t="shared" si="99"/>
        <v>132</v>
      </c>
      <c r="U278" s="944">
        <f t="shared" si="93"/>
        <v>0</v>
      </c>
      <c r="V278" s="716">
        <f t="shared" si="100"/>
        <v>132</v>
      </c>
      <c r="W278" s="944">
        <f t="shared" si="88"/>
        <v>0</v>
      </c>
      <c r="X278" s="716">
        <f t="shared" si="101"/>
        <v>132</v>
      </c>
      <c r="Y278" s="944">
        <f t="shared" si="90"/>
        <v>0</v>
      </c>
      <c r="Z278" s="716">
        <f t="shared" si="102"/>
        <v>132</v>
      </c>
      <c r="AA278" s="944">
        <f t="shared" si="92"/>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103"/>
        <v>YYBNWb</v>
      </c>
      <c r="H279" s="223">
        <v>90</v>
      </c>
      <c r="I279" s="223">
        <v>5</v>
      </c>
      <c r="J279" s="716">
        <f t="shared" si="94"/>
        <v>76.5</v>
      </c>
      <c r="K279" s="944">
        <f t="shared" si="81"/>
        <v>7.5</v>
      </c>
      <c r="L279" s="716">
        <f t="shared" si="95"/>
        <v>76.5</v>
      </c>
      <c r="M279" s="944">
        <f t="shared" si="81"/>
        <v>5</v>
      </c>
      <c r="N279" s="716">
        <f t="shared" si="96"/>
        <v>76.5</v>
      </c>
      <c r="O279" s="944">
        <f t="shared" si="81"/>
        <v>5</v>
      </c>
      <c r="P279" s="716">
        <f t="shared" si="97"/>
        <v>76.5</v>
      </c>
      <c r="Q279" s="944">
        <f t="shared" si="81"/>
        <v>2.5</v>
      </c>
      <c r="R279" s="716">
        <f t="shared" si="98"/>
        <v>90</v>
      </c>
      <c r="S279" s="944">
        <f t="shared" si="81"/>
        <v>5</v>
      </c>
      <c r="T279" s="716">
        <f t="shared" si="99"/>
        <v>90</v>
      </c>
      <c r="U279" s="944">
        <f t="shared" si="93"/>
        <v>2.5</v>
      </c>
      <c r="V279" s="716">
        <f t="shared" si="100"/>
        <v>90</v>
      </c>
      <c r="W279" s="944">
        <f t="shared" si="88"/>
        <v>2.5</v>
      </c>
      <c r="X279" s="716">
        <f t="shared" si="101"/>
        <v>90</v>
      </c>
      <c r="Y279" s="944">
        <f t="shared" si="90"/>
        <v>0</v>
      </c>
      <c r="Z279" s="716">
        <f t="shared" si="102"/>
        <v>90</v>
      </c>
      <c r="AA279" s="944">
        <f t="shared" si="92"/>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103"/>
        <v>YYBNWbd</v>
      </c>
      <c r="H280" s="757">
        <f>H279*1.2</f>
        <v>108</v>
      </c>
      <c r="I280" s="223">
        <v>5</v>
      </c>
      <c r="J280" s="716">
        <f t="shared" si="94"/>
        <v>91.8</v>
      </c>
      <c r="K280" s="944">
        <f t="shared" si="81"/>
        <v>7.5</v>
      </c>
      <c r="L280" s="716">
        <f t="shared" si="95"/>
        <v>91.8</v>
      </c>
      <c r="M280" s="944">
        <f t="shared" si="81"/>
        <v>5</v>
      </c>
      <c r="N280" s="716">
        <f t="shared" si="96"/>
        <v>91.8</v>
      </c>
      <c r="O280" s="944">
        <f t="shared" si="81"/>
        <v>5</v>
      </c>
      <c r="P280" s="716">
        <f t="shared" si="97"/>
        <v>91.8</v>
      </c>
      <c r="Q280" s="944">
        <f t="shared" si="81"/>
        <v>2.5</v>
      </c>
      <c r="R280" s="716">
        <f t="shared" si="98"/>
        <v>108</v>
      </c>
      <c r="S280" s="944">
        <f t="shared" si="81"/>
        <v>5</v>
      </c>
      <c r="T280" s="716">
        <f t="shared" si="99"/>
        <v>108</v>
      </c>
      <c r="U280" s="944">
        <f t="shared" si="93"/>
        <v>2.5</v>
      </c>
      <c r="V280" s="716">
        <f t="shared" si="100"/>
        <v>108</v>
      </c>
      <c r="W280" s="944">
        <f t="shared" si="88"/>
        <v>2.5</v>
      </c>
      <c r="X280" s="716">
        <f t="shared" si="101"/>
        <v>108</v>
      </c>
      <c r="Y280" s="944">
        <f t="shared" si="90"/>
        <v>0</v>
      </c>
      <c r="Z280" s="716">
        <f t="shared" si="102"/>
        <v>108</v>
      </c>
      <c r="AA280" s="944">
        <f t="shared" si="92"/>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103"/>
        <v>YYWBNw</v>
      </c>
      <c r="H281" s="223">
        <v>90</v>
      </c>
      <c r="I281" s="223">
        <v>5</v>
      </c>
      <c r="J281" s="716">
        <f t="shared" si="94"/>
        <v>76.5</v>
      </c>
      <c r="K281" s="944">
        <f t="shared" si="81"/>
        <v>7.5</v>
      </c>
      <c r="L281" s="716">
        <f t="shared" si="95"/>
        <v>76.5</v>
      </c>
      <c r="M281" s="944">
        <f t="shared" si="81"/>
        <v>5</v>
      </c>
      <c r="N281" s="716">
        <f t="shared" si="96"/>
        <v>76.5</v>
      </c>
      <c r="O281" s="944">
        <f t="shared" si="81"/>
        <v>5</v>
      </c>
      <c r="P281" s="716">
        <f t="shared" si="97"/>
        <v>76.5</v>
      </c>
      <c r="Q281" s="944">
        <f t="shared" si="81"/>
        <v>2.5</v>
      </c>
      <c r="R281" s="716">
        <f t="shared" si="98"/>
        <v>90</v>
      </c>
      <c r="S281" s="944">
        <f t="shared" si="81"/>
        <v>5</v>
      </c>
      <c r="T281" s="716">
        <f t="shared" si="99"/>
        <v>90</v>
      </c>
      <c r="U281" s="944">
        <f t="shared" si="93"/>
        <v>2.5</v>
      </c>
      <c r="V281" s="716">
        <f t="shared" si="100"/>
        <v>90</v>
      </c>
      <c r="W281" s="944">
        <f t="shared" si="88"/>
        <v>2.5</v>
      </c>
      <c r="X281" s="716">
        <f t="shared" si="101"/>
        <v>90</v>
      </c>
      <c r="Y281" s="944">
        <f t="shared" si="90"/>
        <v>0</v>
      </c>
      <c r="Z281" s="716">
        <f t="shared" si="102"/>
        <v>90</v>
      </c>
      <c r="AA281" s="944">
        <f t="shared" si="92"/>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103"/>
        <v>YYWBNwd</v>
      </c>
      <c r="H282" s="757">
        <f>H281*1.2</f>
        <v>108</v>
      </c>
      <c r="I282" s="223">
        <v>5</v>
      </c>
      <c r="J282" s="716">
        <f t="shared" ref="J282" si="104">$H282*HLOOKUP(J$242,$J$239:$R$240,2)</f>
        <v>91.8</v>
      </c>
      <c r="K282" s="944">
        <f t="shared" si="81"/>
        <v>7.5</v>
      </c>
      <c r="L282" s="716">
        <f t="shared" ref="L282" si="105">$H282*HLOOKUP(L$242,$J$239:$R$240,2)</f>
        <v>91.8</v>
      </c>
      <c r="M282" s="944">
        <f t="shared" si="81"/>
        <v>5</v>
      </c>
      <c r="N282" s="716">
        <f t="shared" ref="N282" si="106">$H282*HLOOKUP(N$242,$J$239:$R$240,2)</f>
        <v>91.8</v>
      </c>
      <c r="O282" s="944">
        <f t="shared" si="81"/>
        <v>5</v>
      </c>
      <c r="P282" s="716">
        <f t="shared" ref="P282" si="107">$H282*HLOOKUP(P$242,$J$239:$R$240,2)</f>
        <v>91.8</v>
      </c>
      <c r="Q282" s="944">
        <f t="shared" si="81"/>
        <v>2.5</v>
      </c>
      <c r="R282" s="716">
        <f t="shared" ref="R282" si="108">$H282*HLOOKUP(R$242,$J$239:$R$240,2)</f>
        <v>108</v>
      </c>
      <c r="S282" s="944">
        <f t="shared" si="81"/>
        <v>5</v>
      </c>
      <c r="T282" s="716">
        <f t="shared" ref="T282" si="109">$H282*HLOOKUP(T$242,$J$239:$R$240,2)</f>
        <v>108</v>
      </c>
      <c r="U282" s="944">
        <f t="shared" si="93"/>
        <v>2.5</v>
      </c>
      <c r="V282" s="716">
        <f t="shared" ref="V282" si="110">$H282*HLOOKUP(V$242,$J$239:$R$240,2)</f>
        <v>108</v>
      </c>
      <c r="W282" s="944">
        <f t="shared" si="88"/>
        <v>2.5</v>
      </c>
      <c r="X282" s="716">
        <f t="shared" ref="X282" si="111">$H282*HLOOKUP(X$242,$J$239:$R$240,2)</f>
        <v>108</v>
      </c>
      <c r="Y282" s="944">
        <f t="shared" si="90"/>
        <v>0</v>
      </c>
      <c r="Z282" s="716">
        <f t="shared" ref="Z282" si="112">$H282*HLOOKUP(Z$242,$J$239:$R$240,2)</f>
        <v>108</v>
      </c>
      <c r="AA282" s="944">
        <f t="shared" si="92"/>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103"/>
        <v>YYLWBl</v>
      </c>
      <c r="H283" s="223">
        <v>130</v>
      </c>
      <c r="I283" s="223">
        <v>0</v>
      </c>
      <c r="J283" s="716">
        <f>$H283*HLOOKUP(J$242,$J$239:$R$240,2)</f>
        <v>110.5</v>
      </c>
      <c r="K283" s="944">
        <f t="shared" si="81"/>
        <v>0</v>
      </c>
      <c r="L283" s="716">
        <f>$H283*HLOOKUP(L$242,$J$239:$R$240,2)</f>
        <v>110.5</v>
      </c>
      <c r="M283" s="944">
        <f t="shared" si="81"/>
        <v>0</v>
      </c>
      <c r="N283" s="716">
        <f>$H283*HLOOKUP(N$242,$J$239:$R$240,2)</f>
        <v>110.5</v>
      </c>
      <c r="O283" s="944">
        <f t="shared" si="81"/>
        <v>0</v>
      </c>
      <c r="P283" s="716">
        <f>$H283*HLOOKUP(P$242,$J$239:$R$240,2)</f>
        <v>110.5</v>
      </c>
      <c r="Q283" s="944">
        <f t="shared" si="81"/>
        <v>0</v>
      </c>
      <c r="R283" s="716">
        <f>$H283*HLOOKUP(R$242,$J$239:$R$240,2)</f>
        <v>130</v>
      </c>
      <c r="S283" s="944">
        <f t="shared" si="81"/>
        <v>0</v>
      </c>
      <c r="T283" s="716">
        <f>$H283*HLOOKUP(T$242,$J$239:$R$240,2)</f>
        <v>130</v>
      </c>
      <c r="U283" s="944">
        <f t="shared" si="93"/>
        <v>0</v>
      </c>
      <c r="V283" s="716">
        <f>$H283*HLOOKUP(V$242,$J$239:$R$240,2)</f>
        <v>130</v>
      </c>
      <c r="W283" s="944">
        <f t="shared" si="88"/>
        <v>0</v>
      </c>
      <c r="X283" s="716">
        <f>$H283*HLOOKUP(X$242,$J$239:$R$240,2)</f>
        <v>130</v>
      </c>
      <c r="Y283" s="944">
        <f t="shared" si="90"/>
        <v>0</v>
      </c>
      <c r="Z283" s="716">
        <f>$H283*HLOOKUP(Z$242,$J$239:$R$240,2)</f>
        <v>130</v>
      </c>
      <c r="AA283" s="944">
        <f t="shared" si="92"/>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103"/>
        <v>YYBLWb</v>
      </c>
      <c r="H284" s="223">
        <v>90</v>
      </c>
      <c r="I284" s="223">
        <v>5</v>
      </c>
      <c r="J284" s="716">
        <f>$H284*HLOOKUP(J$242,$J$239:$R$240,2)</f>
        <v>76.5</v>
      </c>
      <c r="K284" s="944">
        <f t="shared" si="81"/>
        <v>7.5</v>
      </c>
      <c r="L284" s="716">
        <f>$H284*HLOOKUP(L$242,$J$239:$R$240,2)</f>
        <v>76.5</v>
      </c>
      <c r="M284" s="944">
        <f t="shared" si="81"/>
        <v>5</v>
      </c>
      <c r="N284" s="716">
        <f>$H284*HLOOKUP(N$242,$J$239:$R$240,2)</f>
        <v>76.5</v>
      </c>
      <c r="O284" s="944">
        <f t="shared" si="81"/>
        <v>5</v>
      </c>
      <c r="P284" s="716">
        <f>$H284*HLOOKUP(P$242,$J$239:$R$240,2)</f>
        <v>76.5</v>
      </c>
      <c r="Q284" s="944">
        <f t="shared" si="81"/>
        <v>2.5</v>
      </c>
      <c r="R284" s="716">
        <f>$H284*HLOOKUP(R$242,$J$239:$R$240,2)</f>
        <v>90</v>
      </c>
      <c r="S284" s="944">
        <f t="shared" si="81"/>
        <v>5</v>
      </c>
      <c r="T284" s="716">
        <f>$H284*HLOOKUP(T$242,$J$239:$R$240,2)</f>
        <v>90</v>
      </c>
      <c r="U284" s="944">
        <f t="shared" si="93"/>
        <v>2.5</v>
      </c>
      <c r="V284" s="716">
        <f>$H284*HLOOKUP(V$242,$J$239:$R$240,2)</f>
        <v>90</v>
      </c>
      <c r="W284" s="944">
        <f t="shared" si="88"/>
        <v>2.5</v>
      </c>
      <c r="X284" s="716">
        <f>$H284*HLOOKUP(X$242,$J$239:$R$240,2)</f>
        <v>90</v>
      </c>
      <c r="Y284" s="944">
        <f t="shared" si="90"/>
        <v>0</v>
      </c>
      <c r="Z284" s="716">
        <f>$H284*HLOOKUP(Z$242,$J$239:$R$240,2)</f>
        <v>90</v>
      </c>
      <c r="AA284" s="944">
        <f t="shared" si="92"/>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si="103"/>
        <v>YYBLWbd</v>
      </c>
      <c r="H285" s="757">
        <f>H284*1.2</f>
        <v>108</v>
      </c>
      <c r="I285" s="223">
        <v>5</v>
      </c>
      <c r="J285" s="716">
        <f>$H285*HLOOKUP(J$242,$J$239:$R$240,2)</f>
        <v>91.8</v>
      </c>
      <c r="K285" s="944">
        <f t="shared" si="81"/>
        <v>7.5</v>
      </c>
      <c r="L285" s="716">
        <f>$H285*HLOOKUP(L$242,$J$239:$R$240,2)</f>
        <v>91.8</v>
      </c>
      <c r="M285" s="944">
        <f t="shared" si="81"/>
        <v>5</v>
      </c>
      <c r="N285" s="716">
        <f>$H285*HLOOKUP(N$242,$J$239:$R$240,2)</f>
        <v>91.8</v>
      </c>
      <c r="O285" s="944">
        <f t="shared" si="81"/>
        <v>5</v>
      </c>
      <c r="P285" s="716">
        <f>$H285*HLOOKUP(P$242,$J$239:$R$240,2)</f>
        <v>91.8</v>
      </c>
      <c r="Q285" s="944">
        <f t="shared" si="81"/>
        <v>2.5</v>
      </c>
      <c r="R285" s="716">
        <f>$H285*HLOOKUP(R$242,$J$239:$R$240,2)</f>
        <v>108</v>
      </c>
      <c r="S285" s="944">
        <f t="shared" si="81"/>
        <v>5</v>
      </c>
      <c r="T285" s="716">
        <f>$H285*HLOOKUP(T$242,$J$239:$R$240,2)</f>
        <v>108</v>
      </c>
      <c r="U285" s="944">
        <f t="shared" si="93"/>
        <v>2.5</v>
      </c>
      <c r="V285" s="716">
        <f>$H285*HLOOKUP(V$242,$J$239:$R$240,2)</f>
        <v>108</v>
      </c>
      <c r="W285" s="944">
        <f t="shared" si="88"/>
        <v>2.5</v>
      </c>
      <c r="X285" s="716">
        <f>$H285*HLOOKUP(X$242,$J$239:$R$240,2)</f>
        <v>108</v>
      </c>
      <c r="Y285" s="944">
        <f t="shared" si="90"/>
        <v>0</v>
      </c>
      <c r="Z285" s="716">
        <f>$H285*HLOOKUP(Z$242,$J$239:$R$240,2)</f>
        <v>108</v>
      </c>
      <c r="AA285" s="944">
        <f t="shared" si="92"/>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103"/>
        <v>YYWBLw</v>
      </c>
      <c r="H286" s="223">
        <v>90</v>
      </c>
      <c r="I286" s="223">
        <v>5</v>
      </c>
      <c r="J286" s="716">
        <f>$H286*HLOOKUP(J$242,$J$239:$R$240,2)</f>
        <v>76.5</v>
      </c>
      <c r="K286" s="944">
        <f t="shared" si="81"/>
        <v>7.5</v>
      </c>
      <c r="L286" s="716">
        <f>$H286*HLOOKUP(L$242,$J$239:$R$240,2)</f>
        <v>76.5</v>
      </c>
      <c r="M286" s="944">
        <f t="shared" si="81"/>
        <v>5</v>
      </c>
      <c r="N286" s="716">
        <f>$H286*HLOOKUP(N$242,$J$239:$R$240,2)</f>
        <v>76.5</v>
      </c>
      <c r="O286" s="944">
        <f t="shared" si="81"/>
        <v>5</v>
      </c>
      <c r="P286" s="716">
        <f>$H286*HLOOKUP(P$242,$J$239:$R$240,2)</f>
        <v>76.5</v>
      </c>
      <c r="Q286" s="944">
        <f t="shared" si="81"/>
        <v>2.5</v>
      </c>
      <c r="R286" s="716">
        <f>$H286*HLOOKUP(R$242,$J$239:$R$240,2)</f>
        <v>90</v>
      </c>
      <c r="S286" s="944">
        <f t="shared" si="81"/>
        <v>5</v>
      </c>
      <c r="T286" s="716">
        <f>$H286*HLOOKUP(T$242,$J$239:$R$240,2)</f>
        <v>90</v>
      </c>
      <c r="U286" s="944">
        <f t="shared" si="93"/>
        <v>2.5</v>
      </c>
      <c r="V286" s="716">
        <f>$H286*HLOOKUP(V$242,$J$239:$R$240,2)</f>
        <v>90</v>
      </c>
      <c r="W286" s="944">
        <f t="shared" si="88"/>
        <v>2.5</v>
      </c>
      <c r="X286" s="716">
        <f>$H286*HLOOKUP(X$242,$J$239:$R$240,2)</f>
        <v>90</v>
      </c>
      <c r="Y286" s="944">
        <f t="shared" si="90"/>
        <v>0</v>
      </c>
      <c r="Z286" s="716">
        <f>$H286*HLOOKUP(Z$242,$J$239:$R$240,2)</f>
        <v>90</v>
      </c>
      <c r="AA286" s="944">
        <f t="shared" si="92"/>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si="103"/>
        <v>YYWBLwd</v>
      </c>
      <c r="H287" s="757">
        <f>H286*1.2</f>
        <v>108</v>
      </c>
      <c r="I287" s="223">
        <v>5</v>
      </c>
      <c r="J287" s="716">
        <f>$H287*HLOOKUP(J$242,$J$239:$R$240,2)</f>
        <v>91.8</v>
      </c>
      <c r="K287" s="944">
        <f t="shared" si="81"/>
        <v>7.5</v>
      </c>
      <c r="L287" s="716">
        <f>$H287*HLOOKUP(L$242,$J$239:$R$240,2)</f>
        <v>91.8</v>
      </c>
      <c r="M287" s="944">
        <f t="shared" si="81"/>
        <v>5</v>
      </c>
      <c r="N287" s="716">
        <f>$H287*HLOOKUP(N$242,$J$239:$R$240,2)</f>
        <v>91.8</v>
      </c>
      <c r="O287" s="944">
        <f t="shared" si="81"/>
        <v>5</v>
      </c>
      <c r="P287" s="716">
        <f>$H287*HLOOKUP(P$242,$J$239:$R$240,2)</f>
        <v>91.8</v>
      </c>
      <c r="Q287" s="944">
        <f t="shared" si="81"/>
        <v>2.5</v>
      </c>
      <c r="R287" s="716">
        <f>$H287*HLOOKUP(R$242,$J$239:$R$240,2)</f>
        <v>108</v>
      </c>
      <c r="S287" s="944">
        <f t="shared" si="81"/>
        <v>5</v>
      </c>
      <c r="T287" s="716">
        <f>$H287*HLOOKUP(T$242,$J$239:$R$240,2)</f>
        <v>108</v>
      </c>
      <c r="U287" s="944">
        <f t="shared" si="93"/>
        <v>2.5</v>
      </c>
      <c r="V287" s="716">
        <f>$H287*HLOOKUP(V$242,$J$239:$R$240,2)</f>
        <v>108</v>
      </c>
      <c r="W287" s="944">
        <f t="shared" si="88"/>
        <v>2.5</v>
      </c>
      <c r="X287" s="716">
        <f>$H287*HLOOKUP(X$242,$J$239:$R$240,2)</f>
        <v>108</v>
      </c>
      <c r="Y287" s="944">
        <f t="shared" si="90"/>
        <v>0</v>
      </c>
      <c r="Z287" s="716">
        <f>$H287*HLOOKUP(Z$242,$J$239:$R$240,2)</f>
        <v>108</v>
      </c>
      <c r="AA287" s="944">
        <f t="shared" si="92"/>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103"/>
        <v>YAAA2Nw</v>
      </c>
      <c r="H288" s="223">
        <v>90</v>
      </c>
      <c r="I288" s="223">
        <v>0</v>
      </c>
      <c r="J288" s="716">
        <f t="shared" ref="J288:J294" si="113">$H288*HLOOKUP(J$242,$J$239:$R$240,2)</f>
        <v>76.5</v>
      </c>
      <c r="K288" s="944">
        <f t="shared" si="81"/>
        <v>0</v>
      </c>
      <c r="L288" s="716">
        <f t="shared" ref="L288:L294" si="114">$H288*HLOOKUP(L$242,$J$239:$R$240,2)</f>
        <v>76.5</v>
      </c>
      <c r="M288" s="944">
        <f t="shared" si="81"/>
        <v>0</v>
      </c>
      <c r="N288" s="716">
        <f t="shared" ref="N288:N294" si="115">$H288*HLOOKUP(N$242,$J$239:$R$240,2)</f>
        <v>76.5</v>
      </c>
      <c r="O288" s="944">
        <f t="shared" si="81"/>
        <v>0</v>
      </c>
      <c r="P288" s="716">
        <f t="shared" ref="P288:P294" si="116">$H288*HLOOKUP(P$242,$J$239:$R$240,2)</f>
        <v>76.5</v>
      </c>
      <c r="Q288" s="944">
        <f t="shared" si="81"/>
        <v>0</v>
      </c>
      <c r="R288" s="716">
        <f t="shared" ref="R288:R294" si="117">$H288*HLOOKUP(R$242,$J$239:$R$240,2)</f>
        <v>90</v>
      </c>
      <c r="S288" s="944">
        <f t="shared" si="81"/>
        <v>0</v>
      </c>
      <c r="T288" s="716">
        <f t="shared" ref="T288:T294" si="118">$H288*HLOOKUP(T$242,$J$239:$R$240,2)</f>
        <v>90</v>
      </c>
      <c r="U288" s="944">
        <f t="shared" si="93"/>
        <v>0</v>
      </c>
      <c r="V288" s="716">
        <f t="shared" ref="V288:V294" si="119">$H288*HLOOKUP(V$242,$J$239:$R$240,2)</f>
        <v>90</v>
      </c>
      <c r="W288" s="944">
        <f t="shared" si="88"/>
        <v>0</v>
      </c>
      <c r="X288" s="716">
        <f t="shared" ref="X288:X293" si="120">$H288*HLOOKUP(X$242,$J$239:$R$240,2)</f>
        <v>90</v>
      </c>
      <c r="Y288" s="944">
        <f t="shared" si="90"/>
        <v>0</v>
      </c>
      <c r="Z288" s="716">
        <f t="shared" ref="Z288:Z294" si="121">$H288*HLOOKUP(Z$242,$J$239:$R$240,2)</f>
        <v>90</v>
      </c>
      <c r="AA288" s="944">
        <f t="shared" si="92"/>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103"/>
        <v>YAAA2Nwd</v>
      </c>
      <c r="H289" s="757">
        <f>H288*1.2</f>
        <v>108</v>
      </c>
      <c r="I289" s="223">
        <v>0</v>
      </c>
      <c r="J289" s="716">
        <f t="shared" si="113"/>
        <v>91.8</v>
      </c>
      <c r="K289" s="944">
        <f t="shared" si="81"/>
        <v>0</v>
      </c>
      <c r="L289" s="716">
        <f t="shared" si="114"/>
        <v>91.8</v>
      </c>
      <c r="M289" s="944">
        <f t="shared" si="81"/>
        <v>0</v>
      </c>
      <c r="N289" s="716">
        <f t="shared" si="115"/>
        <v>91.8</v>
      </c>
      <c r="O289" s="944">
        <f t="shared" si="81"/>
        <v>0</v>
      </c>
      <c r="P289" s="716">
        <f t="shared" si="116"/>
        <v>91.8</v>
      </c>
      <c r="Q289" s="944">
        <f t="shared" si="81"/>
        <v>0</v>
      </c>
      <c r="R289" s="716">
        <f t="shared" si="117"/>
        <v>108</v>
      </c>
      <c r="S289" s="944">
        <f t="shared" si="81"/>
        <v>0</v>
      </c>
      <c r="T289" s="716">
        <f t="shared" si="118"/>
        <v>108</v>
      </c>
      <c r="U289" s="944">
        <f t="shared" si="93"/>
        <v>0</v>
      </c>
      <c r="V289" s="716">
        <f t="shared" si="119"/>
        <v>108</v>
      </c>
      <c r="W289" s="944">
        <f t="shared" si="88"/>
        <v>0</v>
      </c>
      <c r="X289" s="716">
        <f t="shared" si="120"/>
        <v>108</v>
      </c>
      <c r="Y289" s="944">
        <f t="shared" si="90"/>
        <v>0</v>
      </c>
      <c r="Z289" s="716">
        <f t="shared" si="121"/>
        <v>108</v>
      </c>
      <c r="AA289" s="944">
        <f t="shared" si="92"/>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103"/>
        <v>YYAA2A1z</v>
      </c>
      <c r="H290" s="223">
        <v>110</v>
      </c>
      <c r="I290" s="223">
        <v>0</v>
      </c>
      <c r="J290" s="716">
        <f t="shared" si="113"/>
        <v>93.5</v>
      </c>
      <c r="K290" s="944">
        <f t="shared" si="81"/>
        <v>0</v>
      </c>
      <c r="L290" s="716">
        <f t="shared" si="114"/>
        <v>93.5</v>
      </c>
      <c r="M290" s="944">
        <f t="shared" si="81"/>
        <v>0</v>
      </c>
      <c r="N290" s="716">
        <f t="shared" si="115"/>
        <v>93.5</v>
      </c>
      <c r="O290" s="944">
        <f t="shared" si="81"/>
        <v>0</v>
      </c>
      <c r="P290" s="716">
        <f t="shared" si="116"/>
        <v>93.5</v>
      </c>
      <c r="Q290" s="944">
        <f t="shared" si="81"/>
        <v>0</v>
      </c>
      <c r="R290" s="716">
        <f t="shared" si="117"/>
        <v>110</v>
      </c>
      <c r="S290" s="944">
        <f t="shared" si="81"/>
        <v>0</v>
      </c>
      <c r="T290" s="716">
        <f t="shared" si="118"/>
        <v>110</v>
      </c>
      <c r="U290" s="944">
        <f t="shared" si="93"/>
        <v>0</v>
      </c>
      <c r="V290" s="716">
        <f t="shared" si="119"/>
        <v>110</v>
      </c>
      <c r="W290" s="944">
        <f t="shared" si="88"/>
        <v>0</v>
      </c>
      <c r="X290" s="716">
        <f t="shared" si="120"/>
        <v>110</v>
      </c>
      <c r="Y290" s="944">
        <f t="shared" si="90"/>
        <v>0</v>
      </c>
      <c r="Z290" s="716">
        <f t="shared" si="121"/>
        <v>110</v>
      </c>
      <c r="AA290" s="944">
        <f t="shared" si="92"/>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103"/>
        <v>YYAA2A1zd</v>
      </c>
      <c r="H291" s="757">
        <f>H290*1.2</f>
        <v>132</v>
      </c>
      <c r="I291" s="223">
        <v>0</v>
      </c>
      <c r="J291" s="716">
        <f t="shared" si="113"/>
        <v>112.2</v>
      </c>
      <c r="K291" s="944">
        <f t="shared" si="81"/>
        <v>0</v>
      </c>
      <c r="L291" s="716">
        <f t="shared" si="114"/>
        <v>112.2</v>
      </c>
      <c r="M291" s="944">
        <f t="shared" si="81"/>
        <v>0</v>
      </c>
      <c r="N291" s="716">
        <f t="shared" si="115"/>
        <v>112.2</v>
      </c>
      <c r="O291" s="944">
        <f t="shared" si="81"/>
        <v>0</v>
      </c>
      <c r="P291" s="716">
        <f t="shared" si="116"/>
        <v>112.2</v>
      </c>
      <c r="Q291" s="944">
        <f t="shared" si="81"/>
        <v>0</v>
      </c>
      <c r="R291" s="716">
        <f t="shared" si="117"/>
        <v>132</v>
      </c>
      <c r="S291" s="944">
        <f t="shared" si="81"/>
        <v>0</v>
      </c>
      <c r="T291" s="716">
        <f t="shared" si="118"/>
        <v>132</v>
      </c>
      <c r="U291" s="944">
        <f t="shared" si="93"/>
        <v>0</v>
      </c>
      <c r="V291" s="716">
        <f t="shared" si="119"/>
        <v>132</v>
      </c>
      <c r="W291" s="944">
        <f t="shared" si="88"/>
        <v>0</v>
      </c>
      <c r="X291" s="716">
        <f t="shared" si="120"/>
        <v>132</v>
      </c>
      <c r="Y291" s="944">
        <f t="shared" si="90"/>
        <v>0</v>
      </c>
      <c r="Z291" s="716">
        <f t="shared" si="121"/>
        <v>132</v>
      </c>
      <c r="AA291" s="944">
        <f t="shared" si="92"/>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103"/>
        <v>AYWA2A1a</v>
      </c>
      <c r="H292" s="223">
        <v>15</v>
      </c>
      <c r="I292" s="223">
        <v>0</v>
      </c>
      <c r="J292" s="716">
        <f t="shared" si="113"/>
        <v>12.75</v>
      </c>
      <c r="K292" s="944">
        <f t="shared" si="81"/>
        <v>0</v>
      </c>
      <c r="L292" s="716">
        <f t="shared" si="114"/>
        <v>12.75</v>
      </c>
      <c r="M292" s="944">
        <f t="shared" si="81"/>
        <v>0</v>
      </c>
      <c r="N292" s="716">
        <f t="shared" si="115"/>
        <v>12.75</v>
      </c>
      <c r="O292" s="944">
        <f t="shared" si="81"/>
        <v>0</v>
      </c>
      <c r="P292" s="716">
        <f t="shared" si="116"/>
        <v>12.75</v>
      </c>
      <c r="Q292" s="944">
        <f t="shared" si="81"/>
        <v>0</v>
      </c>
      <c r="R292" s="716">
        <f t="shared" si="117"/>
        <v>15</v>
      </c>
      <c r="S292" s="944">
        <f t="shared" si="81"/>
        <v>0</v>
      </c>
      <c r="T292" s="716">
        <f t="shared" si="118"/>
        <v>15</v>
      </c>
      <c r="U292" s="944">
        <f t="shared" si="93"/>
        <v>0</v>
      </c>
      <c r="V292" s="716">
        <f t="shared" si="119"/>
        <v>15</v>
      </c>
      <c r="W292" s="944">
        <f t="shared" si="88"/>
        <v>0</v>
      </c>
      <c r="X292" s="716">
        <f t="shared" si="120"/>
        <v>15</v>
      </c>
      <c r="Y292" s="944">
        <f t="shared" si="90"/>
        <v>0</v>
      </c>
      <c r="Z292" s="716">
        <f t="shared" si="121"/>
        <v>15</v>
      </c>
      <c r="AA292" s="944">
        <f t="shared" si="92"/>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103"/>
        <v>AANWA1a</v>
      </c>
      <c r="H293" s="223">
        <v>0</v>
      </c>
      <c r="I293" s="223">
        <v>0</v>
      </c>
      <c r="J293" s="716">
        <f t="shared" si="113"/>
        <v>0</v>
      </c>
      <c r="K293" s="944">
        <f t="shared" si="81"/>
        <v>0</v>
      </c>
      <c r="L293" s="716">
        <f t="shared" si="114"/>
        <v>0</v>
      </c>
      <c r="M293" s="944">
        <f t="shared" si="81"/>
        <v>0</v>
      </c>
      <c r="N293" s="716">
        <f t="shared" si="115"/>
        <v>0</v>
      </c>
      <c r="O293" s="944">
        <f t="shared" si="81"/>
        <v>0</v>
      </c>
      <c r="P293" s="716">
        <f t="shared" si="116"/>
        <v>0</v>
      </c>
      <c r="Q293" s="944">
        <f t="shared" si="81"/>
        <v>0</v>
      </c>
      <c r="R293" s="716">
        <f t="shared" si="117"/>
        <v>0</v>
      </c>
      <c r="S293" s="944">
        <f t="shared" si="81"/>
        <v>0</v>
      </c>
      <c r="T293" s="716">
        <f t="shared" si="118"/>
        <v>0</v>
      </c>
      <c r="U293" s="944">
        <f t="shared" si="93"/>
        <v>0</v>
      </c>
      <c r="V293" s="716">
        <f t="shared" si="119"/>
        <v>0</v>
      </c>
      <c r="W293" s="944">
        <f t="shared" si="88"/>
        <v>0</v>
      </c>
      <c r="X293" s="716">
        <f t="shared" si="120"/>
        <v>0</v>
      </c>
      <c r="Y293" s="944">
        <f t="shared" si="90"/>
        <v>0</v>
      </c>
      <c r="Z293" s="716">
        <f t="shared" si="121"/>
        <v>0</v>
      </c>
      <c r="AA293" s="944">
        <f t="shared" si="92"/>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103"/>
        <v>AAANWa</v>
      </c>
      <c r="H294" s="223">
        <v>0</v>
      </c>
      <c r="I294" s="223">
        <v>0</v>
      </c>
      <c r="J294" s="716">
        <f t="shared" si="113"/>
        <v>0</v>
      </c>
      <c r="K294" s="944">
        <f t="shared" si="81"/>
        <v>0</v>
      </c>
      <c r="L294" s="716">
        <f t="shared" si="114"/>
        <v>0</v>
      </c>
      <c r="M294" s="944">
        <f t="shared" si="81"/>
        <v>0</v>
      </c>
      <c r="N294" s="716">
        <f t="shared" si="115"/>
        <v>0</v>
      </c>
      <c r="O294" s="944">
        <f t="shared" si="81"/>
        <v>0</v>
      </c>
      <c r="P294" s="716">
        <f t="shared" si="116"/>
        <v>0</v>
      </c>
      <c r="Q294" s="944">
        <f t="shared" si="81"/>
        <v>0</v>
      </c>
      <c r="R294" s="716">
        <f t="shared" si="117"/>
        <v>0</v>
      </c>
      <c r="S294" s="944">
        <f t="shared" si="81"/>
        <v>0</v>
      </c>
      <c r="T294" s="716">
        <f t="shared" si="118"/>
        <v>0</v>
      </c>
      <c r="U294" s="944">
        <f t="shared" si="93"/>
        <v>0</v>
      </c>
      <c r="V294" s="716">
        <f t="shared" si="119"/>
        <v>0</v>
      </c>
      <c r="W294" s="944">
        <f t="shared" si="88"/>
        <v>0</v>
      </c>
      <c r="X294" s="716">
        <f>$H294*HLOOKUP(X$242,$J$239:$R$240,2)</f>
        <v>0</v>
      </c>
      <c r="Y294" s="944">
        <f t="shared" si="90"/>
        <v>0</v>
      </c>
      <c r="Z294" s="716">
        <f t="shared" si="121"/>
        <v>0</v>
      </c>
      <c r="AA294" s="944">
        <f t="shared" si="92"/>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508" t="s">
        <v>794</v>
      </c>
      <c r="I296" t="s">
        <v>1074</v>
      </c>
      <c r="J296" s="755" t="s">
        <v>386</v>
      </c>
      <c r="K296" s="755" t="s">
        <v>784</v>
      </c>
      <c r="L296" s="755" t="s">
        <v>785</v>
      </c>
      <c r="M296" s="755" t="s">
        <v>786</v>
      </c>
      <c r="N296" s="755" t="s">
        <v>787</v>
      </c>
      <c r="O296" s="755" t="s">
        <v>788</v>
      </c>
      <c r="P296" s="755" t="s">
        <v>789</v>
      </c>
      <c r="Q296" s="755" t="s">
        <v>790</v>
      </c>
      <c r="R296" s="755" t="s">
        <v>791</v>
      </c>
      <c r="S296" s="187"/>
      <c r="T296" t="s">
        <v>1295</v>
      </c>
      <c r="U296" s="755" t="s">
        <v>386</v>
      </c>
      <c r="V296" s="755" t="s">
        <v>784</v>
      </c>
      <c r="W296" s="755" t="s">
        <v>785</v>
      </c>
      <c r="X296" s="755" t="s">
        <v>786</v>
      </c>
      <c r="Y296" s="755" t="s">
        <v>787</v>
      </c>
      <c r="Z296" s="755" t="s">
        <v>788</v>
      </c>
      <c r="AA296" s="755" t="s">
        <v>789</v>
      </c>
      <c r="AB296" s="755" t="s">
        <v>790</v>
      </c>
      <c r="AC296" s="755" t="s">
        <v>791</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508"/>
      <c r="H297" t="s">
        <v>1295</v>
      </c>
      <c r="I297" t="s">
        <v>1075</v>
      </c>
      <c r="J297" s="756">
        <v>1</v>
      </c>
      <c r="K297" s="756">
        <v>1</v>
      </c>
      <c r="L297" s="756">
        <v>1</v>
      </c>
      <c r="M297" s="756">
        <v>1</v>
      </c>
      <c r="N297" s="756">
        <v>1</v>
      </c>
      <c r="O297" s="756">
        <v>1</v>
      </c>
      <c r="P297" s="756">
        <v>1</v>
      </c>
      <c r="Q297" s="756">
        <v>1</v>
      </c>
      <c r="R297" s="756">
        <v>1</v>
      </c>
      <c r="S297" s="187"/>
      <c r="T297" t="s">
        <v>1075</v>
      </c>
      <c r="U297" s="756">
        <v>1</v>
      </c>
      <c r="V297" s="756">
        <v>1</v>
      </c>
      <c r="W297" s="756">
        <v>1</v>
      </c>
      <c r="X297" s="756">
        <v>1</v>
      </c>
      <c r="Y297" s="756">
        <v>0</v>
      </c>
      <c r="Z297" s="756">
        <v>0</v>
      </c>
      <c r="AA297" s="756">
        <v>0</v>
      </c>
      <c r="AB297" s="756">
        <v>0</v>
      </c>
      <c r="AC297" s="756">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508"/>
      <c r="H298" t="s">
        <v>1295</v>
      </c>
      <c r="I298" t="s">
        <v>1076</v>
      </c>
      <c r="J298" s="756">
        <v>1</v>
      </c>
      <c r="K298" s="756">
        <v>1</v>
      </c>
      <c r="L298" s="756">
        <v>1</v>
      </c>
      <c r="M298" s="756">
        <v>1</v>
      </c>
      <c r="N298" s="756">
        <v>1</v>
      </c>
      <c r="O298" s="756">
        <v>1</v>
      </c>
      <c r="P298" s="756">
        <v>1</v>
      </c>
      <c r="Q298" s="756">
        <v>1</v>
      </c>
      <c r="R298" s="756">
        <v>1</v>
      </c>
      <c r="S298" s="187"/>
      <c r="T298" t="s">
        <v>1076</v>
      </c>
      <c r="U298" s="756">
        <v>0</v>
      </c>
      <c r="V298" s="756">
        <v>0</v>
      </c>
      <c r="W298" s="756">
        <v>0</v>
      </c>
      <c r="X298" s="756">
        <v>0</v>
      </c>
      <c r="Y298" s="756">
        <v>0</v>
      </c>
      <c r="Z298" s="756">
        <v>0</v>
      </c>
      <c r="AA298" s="756">
        <v>0</v>
      </c>
      <c r="AB298" s="756">
        <v>0</v>
      </c>
      <c r="AC298" s="756">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508"/>
      <c r="H299" t="s">
        <v>1295</v>
      </c>
      <c r="I299" t="s">
        <v>1077</v>
      </c>
      <c r="J299" s="756">
        <v>1</v>
      </c>
      <c r="K299" s="756">
        <v>1</v>
      </c>
      <c r="L299" s="756">
        <v>1</v>
      </c>
      <c r="M299" s="756">
        <v>1</v>
      </c>
      <c r="N299" s="756">
        <v>1</v>
      </c>
      <c r="O299" s="756">
        <v>1</v>
      </c>
      <c r="P299" s="756">
        <v>1</v>
      </c>
      <c r="Q299" s="756">
        <v>1</v>
      </c>
      <c r="R299" s="756">
        <v>1</v>
      </c>
      <c r="S299" s="187"/>
      <c r="T299" t="s">
        <v>1077</v>
      </c>
      <c r="U299" s="756">
        <v>0</v>
      </c>
      <c r="V299" s="756">
        <v>0</v>
      </c>
      <c r="W299" s="756">
        <v>0</v>
      </c>
      <c r="X299" s="756">
        <v>0</v>
      </c>
      <c r="Y299" s="756">
        <v>0</v>
      </c>
      <c r="Z299" s="756">
        <v>0</v>
      </c>
      <c r="AA299" s="756">
        <v>0</v>
      </c>
      <c r="AB299" s="756">
        <v>0</v>
      </c>
      <c r="AC299" s="756">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508"/>
      <c r="H300" t="s">
        <v>1294</v>
      </c>
      <c r="I300" t="s">
        <v>1040</v>
      </c>
      <c r="J300" s="756">
        <v>1.5</v>
      </c>
      <c r="K300" s="756">
        <v>1</v>
      </c>
      <c r="L300" s="756">
        <v>1</v>
      </c>
      <c r="M300" s="756">
        <v>0.5</v>
      </c>
      <c r="N300" s="756">
        <v>1</v>
      </c>
      <c r="O300" s="756">
        <v>0.5</v>
      </c>
      <c r="P300" s="756">
        <v>0.5</v>
      </c>
      <c r="Q300" s="756">
        <v>0</v>
      </c>
      <c r="R300" s="756">
        <v>1</v>
      </c>
      <c r="S300" s="187"/>
      <c r="T300" t="s">
        <v>1040</v>
      </c>
      <c r="U300" s="756">
        <v>0</v>
      </c>
      <c r="V300" s="756">
        <v>0</v>
      </c>
      <c r="W300" s="756">
        <v>0</v>
      </c>
      <c r="X300" s="756">
        <v>0</v>
      </c>
      <c r="Y300" s="756">
        <v>0</v>
      </c>
      <c r="Z300" s="756">
        <v>0</v>
      </c>
      <c r="AA300" s="756">
        <v>0</v>
      </c>
      <c r="AB300" s="756">
        <v>0</v>
      </c>
      <c r="AC300" s="756">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
        <v>797</v>
      </c>
      <c r="H302" t="s">
        <v>813</v>
      </c>
      <c r="I302" t="s">
        <v>813</v>
      </c>
      <c r="J302" t="s">
        <v>813</v>
      </c>
      <c r="K302" t="s">
        <v>813</v>
      </c>
      <c r="L302" t="s">
        <v>386</v>
      </c>
      <c r="M302" t="s">
        <v>386</v>
      </c>
      <c r="N302" t="s">
        <v>386</v>
      </c>
      <c r="O302" t="s">
        <v>386</v>
      </c>
      <c r="P302" t="s">
        <v>784</v>
      </c>
      <c r="Q302" t="s">
        <v>784</v>
      </c>
      <c r="R302" t="s">
        <v>784</v>
      </c>
      <c r="S302" t="s">
        <v>784</v>
      </c>
      <c r="T302" t="s">
        <v>785</v>
      </c>
      <c r="U302" t="s">
        <v>785</v>
      </c>
      <c r="V302" t="s">
        <v>785</v>
      </c>
      <c r="W302" t="s">
        <v>785</v>
      </c>
      <c r="X302" t="s">
        <v>786</v>
      </c>
      <c r="Y302" t="s">
        <v>786</v>
      </c>
      <c r="Z302" t="s">
        <v>786</v>
      </c>
      <c r="AA302" t="s">
        <v>786</v>
      </c>
      <c r="AB302" t="s">
        <v>787</v>
      </c>
      <c r="AC302" t="s">
        <v>787</v>
      </c>
      <c r="AD302" t="s">
        <v>787</v>
      </c>
      <c r="AE302" t="s">
        <v>787</v>
      </c>
      <c r="AF302" t="s">
        <v>788</v>
      </c>
      <c r="AG302" t="s">
        <v>788</v>
      </c>
      <c r="AH302" t="s">
        <v>788</v>
      </c>
      <c r="AI302" t="s">
        <v>788</v>
      </c>
      <c r="AJ302" t="s">
        <v>789</v>
      </c>
      <c r="AK302" t="s">
        <v>789</v>
      </c>
      <c r="AL302" t="s">
        <v>789</v>
      </c>
      <c r="AM302" t="s">
        <v>789</v>
      </c>
      <c r="AN302" t="s">
        <v>790</v>
      </c>
      <c r="AO302" t="s">
        <v>790</v>
      </c>
      <c r="AP302" t="s">
        <v>790</v>
      </c>
      <c r="AQ302" t="s">
        <v>790</v>
      </c>
      <c r="AR302" t="s">
        <v>791</v>
      </c>
      <c r="AS302" t="s">
        <v>791</v>
      </c>
      <c r="AT302" t="s">
        <v>791</v>
      </c>
      <c r="AU302" t="s">
        <v>791</v>
      </c>
      <c r="AV302" s="187"/>
      <c r="AW302" s="187"/>
      <c r="AX302" s="16"/>
      <c r="AY302" s="8"/>
      <c r="AZ302" s="8"/>
      <c r="BA302" s="8"/>
    </row>
    <row r="303" spans="1:53" ht="14.5" outlineLevel="1" x14ac:dyDescent="0.35">
      <c r="A303" s="6"/>
      <c r="B303" s="7"/>
      <c r="C303" s="17"/>
      <c r="D303" s="17"/>
      <c r="E303" s="17"/>
      <c r="F303" s="26"/>
      <c r="G303" s="26" t="s">
        <v>796</v>
      </c>
      <c r="H303" t="s">
        <v>1075</v>
      </c>
      <c r="I303" t="s">
        <v>1076</v>
      </c>
      <c r="J303" t="s">
        <v>1077</v>
      </c>
      <c r="K303" t="s">
        <v>1040</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7"/>
      <c r="AW303" s="187"/>
      <c r="AX303" s="16"/>
      <c r="AY303" s="8"/>
      <c r="AZ303" s="8"/>
      <c r="BA303" s="8"/>
    </row>
    <row r="304" spans="1:53" ht="14.5" outlineLevel="1" x14ac:dyDescent="0.35">
      <c r="A304" s="6"/>
      <c r="B304" s="7"/>
      <c r="C304" s="17"/>
      <c r="D304" s="17"/>
      <c r="E304" s="17"/>
      <c r="F304" s="26"/>
      <c r="G304" s="26" t="str">
        <f t="shared" ref="G304:G335" si="123">_xlfn.CONCAT(H125:M125)</f>
        <v>AAAA2A1a</v>
      </c>
      <c r="H304" s="223">
        <f>IF($H244&gt;0,INDEX($Z$168:$AC$180,MATCH($M125,$Y$168:$Y$180,0),MATCH(H$303,$Z$167:$AC$167,0)),0)</f>
        <v>0</v>
      </c>
      <c r="I304" s="223">
        <f t="shared" ref="I304:J304" si="124">IF($H244&gt;0,INDEX($Z$168:$AC$180,MATCH($M125,$Y$168:$Y$180,0),MATCH(I$303,$Z$167:$AC$167,0)),0)</f>
        <v>0</v>
      </c>
      <c r="J304" s="223">
        <f t="shared" si="124"/>
        <v>0</v>
      </c>
      <c r="K304" s="223">
        <f>IF($I244&gt;0,INDEX($Z$168:$AC$180,MATCH($M125,$Y$168:$Y$180,0),MATCH(K$303,$Z$167:$AC$167,0)),0)</f>
        <v>0</v>
      </c>
      <c r="L304" s="757" cm="1">
        <f t="array" ref="L304">INDEX($H304:$K304,0,MATCH(L$303,$H$303:$K$303,0))*INDEX($J$297:$R$300,MATCH(L$303,$I$297:$I$300,0),MATCH(L$302,$J$296:$R$296,0))+IF(SUM($H304:$I304)&gt;0,INDEX($U$297:$AC$300,MATCH(L$303,$I$297:$I$300,0),MATCH(L$302,$J$296:$R$296,0)))</f>
        <v>0</v>
      </c>
      <c r="M304" s="757" cm="1">
        <f t="array" ref="M304">INDEX($H304:$K304,0,MATCH(M$303,$H$303:$K$303,0))*INDEX($J$297:$R$300,MATCH(M$303,$I$297:$I$300,0),MATCH(M$302,$J$296:$R$296,0))+IF(SUM($H304:$I304)&gt;0,INDEX($U$297:$AC$300,MATCH(M$303,$I$297:$I$300,0),MATCH(M$302,$J$296:$R$296,0)))</f>
        <v>0</v>
      </c>
      <c r="N304" s="757" cm="1">
        <f t="array" ref="N304">INDEX($H304:$K304,0,MATCH(N$303,$H$303:$K$303,0))*INDEX($J$297:$R$300,MATCH(N$303,$I$297:$I$300,0),MATCH(N$302,$J$296:$R$296,0))+IF(SUM($H304:$I304)&gt;0,INDEX($U$297:$AC$300,MATCH(N$303,$I$297:$I$300,0),MATCH(N$302,$J$296:$R$296,0)))</f>
        <v>0</v>
      </c>
      <c r="O304" s="757" cm="1">
        <f t="array" ref="O304">INDEX($H304:$K304,0,MATCH(O$303,$H$303:$K$303,0))*INDEX($J$297:$R$300,MATCH(O$303,$I$297:$I$300,0),MATCH(O$302,$J$296:$R$296,0))+IF(SUM($H304:$I304)&gt;0,INDEX($U$297:$AC$300,MATCH(O$303,$I$297:$I$300,0),MATCH(O$302,$J$296:$R$296,0)))</f>
        <v>0</v>
      </c>
      <c r="P304" s="757" cm="1">
        <f t="array" ref="P304">INDEX($H304:$K304,0,MATCH(P$303,$H$303:$K$303,0))*INDEX($J$297:$R$300,MATCH(P$303,$I$297:$I$300,0),MATCH(P$302,$J$296:$R$296,0))+IF(SUM($H304:$I304)&gt;0,INDEX($U$297:$AC$300,MATCH(P$303,$I$297:$I$300,0),MATCH(P$302,$J$296:$R$296,0)))</f>
        <v>0</v>
      </c>
      <c r="Q304" s="757" cm="1">
        <f t="array" ref="Q304">INDEX($H304:$K304,0,MATCH(Q$303,$H$303:$K$303,0))*INDEX($J$297:$R$300,MATCH(Q$303,$I$297:$I$300,0),MATCH(Q$302,$J$296:$R$296,0))+IF(SUM($H304:$I304)&gt;0,INDEX($U$297:$AC$300,MATCH(Q$303,$I$297:$I$300,0),MATCH(Q$302,$J$296:$R$296,0)))</f>
        <v>0</v>
      </c>
      <c r="R304" s="757" cm="1">
        <f t="array" ref="R304">INDEX($H304:$K304,0,MATCH(R$303,$H$303:$K$303,0))*INDEX($J$297:$R$300,MATCH(R$303,$I$297:$I$300,0),MATCH(R$302,$J$296:$R$296,0))+IF(SUM($H304:$I304)&gt;0,INDEX($U$297:$AC$300,MATCH(R$303,$I$297:$I$300,0),MATCH(R$302,$J$296:$R$296,0)))</f>
        <v>0</v>
      </c>
      <c r="S304" s="757" cm="1">
        <f t="array" ref="S304">INDEX($H304:$K304,0,MATCH(S$303,$H$303:$K$303,0))*INDEX($J$297:$R$300,MATCH(S$303,$I$297:$I$300,0),MATCH(S$302,$J$296:$R$296,0))+IF(SUM($H304:$I304)&gt;0,INDEX($U$297:$AC$300,MATCH(S$303,$I$297:$I$300,0),MATCH(S$302,$J$296:$R$296,0)))</f>
        <v>0</v>
      </c>
      <c r="T304" s="757" cm="1">
        <f t="array" ref="T304">INDEX($H304:$K304,0,MATCH(T$303,$H$303:$K$303,0))*INDEX($J$297:$R$300,MATCH(T$303,$I$297:$I$300,0),MATCH(T$302,$J$296:$R$296,0))+IF(SUM($H304:$I304)&gt;0,INDEX($U$297:$AC$300,MATCH(T$303,$I$297:$I$300,0),MATCH(T$302,$J$296:$R$296,0)))</f>
        <v>0</v>
      </c>
      <c r="U304" s="757" cm="1">
        <f t="array" ref="U304">INDEX($H304:$K304,0,MATCH(U$303,$H$303:$K$303,0))*INDEX($J$297:$R$300,MATCH(U$303,$I$297:$I$300,0),MATCH(U$302,$J$296:$R$296,0))+IF(SUM($H304:$I304)&gt;0,INDEX($U$297:$AC$300,MATCH(U$303,$I$297:$I$300,0),MATCH(U$302,$J$296:$R$296,0)))</f>
        <v>0</v>
      </c>
      <c r="V304" s="757" cm="1">
        <f t="array" ref="V304">INDEX($H304:$K304,0,MATCH(V$303,$H$303:$K$303,0))*INDEX($J$297:$R$300,MATCH(V$303,$I$297:$I$300,0),MATCH(V$302,$J$296:$R$296,0))+IF(SUM($H304:$I304)&gt;0,INDEX($U$297:$AC$300,MATCH(V$303,$I$297:$I$300,0),MATCH(V$302,$J$296:$R$296,0)))</f>
        <v>0</v>
      </c>
      <c r="W304" s="757" cm="1">
        <f t="array" ref="W304">INDEX($H304:$K304,0,MATCH(W$303,$H$303:$K$303,0))*INDEX($J$297:$R$300,MATCH(W$303,$I$297:$I$300,0),MATCH(W$302,$J$296:$R$296,0))+IF(SUM($H304:$I304)&gt;0,INDEX($U$297:$AC$300,MATCH(W$303,$I$297:$I$300,0),MATCH(W$302,$J$296:$R$296,0)))</f>
        <v>0</v>
      </c>
      <c r="X304" s="757" cm="1">
        <f t="array" ref="X304">INDEX($H304:$K304,0,MATCH(X$303,$H$303:$K$303,0))*INDEX($J$297:$R$300,MATCH(X$303,$I$297:$I$300,0),MATCH(X$302,$J$296:$R$296,0))+IF(SUM($H304:$I304)&gt;0,INDEX($U$297:$AC$300,MATCH(X$303,$I$297:$I$300,0),MATCH(X$302,$J$296:$R$296,0)))</f>
        <v>0</v>
      </c>
      <c r="Y304" s="757" cm="1">
        <f t="array" ref="Y304">INDEX($H304:$K304,0,MATCH(Y$303,$H$303:$K$303,0))*INDEX($J$297:$R$300,MATCH(Y$303,$I$297:$I$300,0),MATCH(Y$302,$J$296:$R$296,0))+IF(SUM($H304:$I304)&gt;0,INDEX($U$297:$AC$300,MATCH(Y$303,$I$297:$I$300,0),MATCH(Y$302,$J$296:$R$296,0)))</f>
        <v>0</v>
      </c>
      <c r="Z304" s="757" cm="1">
        <f t="array" ref="Z304">INDEX($H304:$K304,0,MATCH(Z$303,$H$303:$K$303,0))*INDEX($J$297:$R$300,MATCH(Z$303,$I$297:$I$300,0),MATCH(Z$302,$J$296:$R$296,0))+IF(SUM($H304:$I304)&gt;0,INDEX($U$297:$AC$300,MATCH(Z$303,$I$297:$I$300,0),MATCH(Z$302,$J$296:$R$296,0)))</f>
        <v>0</v>
      </c>
      <c r="AA304" s="757" cm="1">
        <f t="array" ref="AA304">INDEX($H304:$K304,0,MATCH(AA$303,$H$303:$K$303,0))*INDEX($J$297:$R$300,MATCH(AA$303,$I$297:$I$300,0),MATCH(AA$302,$J$296:$R$296,0))+IF(SUM($H304:$I304)&gt;0,INDEX($U$297:$AC$300,MATCH(AA$303,$I$297:$I$300,0),MATCH(AA$302,$J$296:$R$296,0)))</f>
        <v>0</v>
      </c>
      <c r="AB304" s="757" cm="1">
        <f t="array" ref="AB304">INDEX($H304:$K304,0,MATCH(AB$303,$H$303:$K$303,0))*INDEX($J$297:$R$300,MATCH(AB$303,$I$297:$I$300,0),MATCH(AB$302,$J$296:$R$296,0))+IF(SUM($H304:$I304)&gt;0,INDEX($U$297:$AC$300,MATCH(AB$303,$I$297:$I$300,0),MATCH(AB$302,$J$296:$R$296,0)))</f>
        <v>0</v>
      </c>
      <c r="AC304" s="757" cm="1">
        <f t="array" ref="AC304">INDEX($H304:$K304,0,MATCH(AC$303,$H$303:$K$303,0))*INDEX($J$297:$R$300,MATCH(AC$303,$I$297:$I$300,0),MATCH(AC$302,$J$296:$R$296,0))+IF(SUM($H304:$I304)&gt;0,INDEX($U$297:$AC$300,MATCH(AC$303,$I$297:$I$300,0),MATCH(AC$302,$J$296:$R$296,0)))</f>
        <v>0</v>
      </c>
      <c r="AD304" s="757" cm="1">
        <f t="array" ref="AD304">INDEX($H304:$K304,0,MATCH(AD$303,$H$303:$K$303,0))*INDEX($J$297:$R$300,MATCH(AD$303,$I$297:$I$300,0),MATCH(AD$302,$J$296:$R$296,0))+IF(SUM($H304:$I304)&gt;0,INDEX($U$297:$AC$300,MATCH(AD$303,$I$297:$I$300,0),MATCH(AD$302,$J$296:$R$296,0)))</f>
        <v>0</v>
      </c>
      <c r="AE304" s="757" cm="1">
        <f t="array" ref="AE304">INDEX($H304:$K304,0,MATCH(AE$303,$H$303:$K$303,0))*INDEX($J$297:$R$300,MATCH(AE$303,$I$297:$I$300,0),MATCH(AE$302,$J$296:$R$296,0))+IF(SUM($H304:$I304)&gt;0,INDEX($U$297:$AC$300,MATCH(AE$303,$I$297:$I$300,0),MATCH(AE$302,$J$296:$R$296,0)))</f>
        <v>0</v>
      </c>
      <c r="AF304" s="757" cm="1">
        <f t="array" ref="AF304">INDEX($H304:$K304,0,MATCH(AF$303,$H$303:$K$303,0))*INDEX($J$297:$R$300,MATCH(AF$303,$I$297:$I$300,0),MATCH(AF$302,$J$296:$R$296,0))+IF(SUM($H304:$I304)&gt;0,INDEX($U$297:$AC$300,MATCH(AF$303,$I$297:$I$300,0),MATCH(AF$302,$J$296:$R$296,0)))</f>
        <v>0</v>
      </c>
      <c r="AG304" s="757" cm="1">
        <f t="array" ref="AG304">INDEX($H304:$K304,0,MATCH(AG$303,$H$303:$K$303,0))*INDEX($J$297:$R$300,MATCH(AG$303,$I$297:$I$300,0),MATCH(AG$302,$J$296:$R$296,0))+IF(SUM($H304:$I304)&gt;0,INDEX($U$297:$AC$300,MATCH(AG$303,$I$297:$I$300,0),MATCH(AG$302,$J$296:$R$296,0)))</f>
        <v>0</v>
      </c>
      <c r="AH304" s="757" cm="1">
        <f t="array" ref="AH304">INDEX($H304:$K304,0,MATCH(AH$303,$H$303:$K$303,0))*INDEX($J$297:$R$300,MATCH(AH$303,$I$297:$I$300,0),MATCH(AH$302,$J$296:$R$296,0))+IF(SUM($H304:$I304)&gt;0,INDEX($U$297:$AC$300,MATCH(AH$303,$I$297:$I$300,0),MATCH(AH$302,$J$296:$R$296,0)))</f>
        <v>0</v>
      </c>
      <c r="AI304" s="757" cm="1">
        <f t="array" ref="AI304">INDEX($H304:$K304,0,MATCH(AI$303,$H$303:$K$303,0))*INDEX($J$297:$R$300,MATCH(AI$303,$I$297:$I$300,0),MATCH(AI$302,$J$296:$R$296,0))+IF(SUM($H304:$I304)&gt;0,INDEX($U$297:$AC$300,MATCH(AI$303,$I$297:$I$300,0),MATCH(AI$302,$J$296:$R$296,0)))</f>
        <v>0</v>
      </c>
      <c r="AJ304" s="757" cm="1">
        <f t="array" ref="AJ304">INDEX($H304:$K304,0,MATCH(AJ$303,$H$303:$K$303,0))*INDEX($J$297:$R$300,MATCH(AJ$303,$I$297:$I$300,0),MATCH(AJ$302,$J$296:$R$296,0))+IF(SUM($H304:$I304)&gt;0,INDEX($U$297:$AC$300,MATCH(AJ$303,$I$297:$I$300,0),MATCH(AJ$302,$J$296:$R$296,0)))</f>
        <v>0</v>
      </c>
      <c r="AK304" s="757" cm="1">
        <f t="array" ref="AK304">INDEX($H304:$K304,0,MATCH(AK$303,$H$303:$K$303,0))*INDEX($J$297:$R$300,MATCH(AK$303,$I$297:$I$300,0),MATCH(AK$302,$J$296:$R$296,0))+IF(SUM($H304:$I304)&gt;0,INDEX($U$297:$AC$300,MATCH(AK$303,$I$297:$I$300,0),MATCH(AK$302,$J$296:$R$296,0)))</f>
        <v>0</v>
      </c>
      <c r="AL304" s="757" cm="1">
        <f t="array" ref="AL304">INDEX($H304:$K304,0,MATCH(AL$303,$H$303:$K$303,0))*INDEX($J$297:$R$300,MATCH(AL$303,$I$297:$I$300,0),MATCH(AL$302,$J$296:$R$296,0))+IF(SUM($H304:$I304)&gt;0,INDEX($U$297:$AC$300,MATCH(AL$303,$I$297:$I$300,0),MATCH(AL$302,$J$296:$R$296,0)))</f>
        <v>0</v>
      </c>
      <c r="AM304" s="757" cm="1">
        <f t="array" ref="AM304">INDEX($H304:$K304,0,MATCH(AM$303,$H$303:$K$303,0))*INDEX($J$297:$R$300,MATCH(AM$303,$I$297:$I$300,0),MATCH(AM$302,$J$296:$R$296,0))+IF(SUM($H304:$I304)&gt;0,INDEX($U$297:$AC$300,MATCH(AM$303,$I$297:$I$300,0),MATCH(AM$302,$J$296:$R$296,0)))</f>
        <v>0</v>
      </c>
      <c r="AN304" s="757" cm="1">
        <f t="array" ref="AN304">INDEX($H304:$K304,0,MATCH(AN$303,$H$303:$K$303,0))*INDEX($J$297:$R$300,MATCH(AN$303,$I$297:$I$300,0),MATCH(AN$302,$J$296:$R$296,0))+IF(SUM($H304:$I304)&gt;0,INDEX($U$297:$AC$300,MATCH(AN$303,$I$297:$I$300,0),MATCH(AN$302,$J$296:$R$296,0)))</f>
        <v>0</v>
      </c>
      <c r="AO304" s="757" cm="1">
        <f t="array" ref="AO304">INDEX($H304:$K304,0,MATCH(AO$303,$H$303:$K$303,0))*INDEX($J$297:$R$300,MATCH(AO$303,$I$297:$I$300,0),MATCH(AO$302,$J$296:$R$296,0))+IF(SUM($H304:$I304)&gt;0,INDEX($U$297:$AC$300,MATCH(AO$303,$I$297:$I$300,0),MATCH(AO$302,$J$296:$R$296,0)))</f>
        <v>0</v>
      </c>
      <c r="AP304" s="757" cm="1">
        <f t="array" ref="AP304">INDEX($H304:$K304,0,MATCH(AP$303,$H$303:$K$303,0))*INDEX($J$297:$R$300,MATCH(AP$303,$I$297:$I$300,0),MATCH(AP$302,$J$296:$R$296,0))+IF(SUM($H304:$I304)&gt;0,INDEX($U$297:$AC$300,MATCH(AP$303,$I$297:$I$300,0),MATCH(AP$302,$J$296:$R$296,0)))</f>
        <v>0</v>
      </c>
      <c r="AQ304" s="757" cm="1">
        <f t="array" ref="AQ304">INDEX($H304:$K304,0,MATCH(AQ$303,$H$303:$K$303,0))*INDEX($J$297:$R$300,MATCH(AQ$303,$I$297:$I$300,0),MATCH(AQ$302,$J$296:$R$296,0))+IF(SUM($H304:$I304)&gt;0,INDEX($U$297:$AC$300,MATCH(AQ$303,$I$297:$I$300,0),MATCH(AQ$302,$J$296:$R$296,0)))</f>
        <v>0</v>
      </c>
      <c r="AR304" s="757" cm="1">
        <f t="array" ref="AR304">INDEX($H304:$K304,0,MATCH(AR$303,$H$303:$K$303,0))*INDEX($J$297:$R$300,MATCH(AR$303,$I$297:$I$300,0),MATCH(AR$302,$J$296:$R$296,0))+IF(SUM($H304:$I304)&gt;0,INDEX($U$297:$AC$300,MATCH(AR$303,$I$297:$I$300,0),MATCH(AR$302,$J$296:$R$296,0)))</f>
        <v>0</v>
      </c>
      <c r="AS304" s="757" cm="1">
        <f t="array" ref="AS304">INDEX($H304:$K304,0,MATCH(AS$303,$H$303:$K$303,0))*INDEX($J$297:$R$300,MATCH(AS$303,$I$297:$I$300,0),MATCH(AS$302,$J$296:$R$296,0))+IF(SUM($H304:$I304)&gt;0,INDEX($U$297:$AC$300,MATCH(AS$303,$I$297:$I$300,0),MATCH(AS$302,$J$296:$R$296,0)))</f>
        <v>0</v>
      </c>
      <c r="AT304" s="757" cm="1">
        <f t="array" ref="AT304">INDEX($H304:$K304,0,MATCH(AT$303,$H$303:$K$303,0))*INDEX($J$297:$R$300,MATCH(AT$303,$I$297:$I$300,0),MATCH(AT$302,$J$296:$R$296,0))+IF(SUM($H304:$I304)&gt;0,INDEX($U$297:$AC$300,MATCH(AT$303,$I$297:$I$300,0),MATCH(AT$302,$J$296:$R$296,0)))</f>
        <v>0</v>
      </c>
      <c r="AU304" s="757"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4.5" outlineLevel="1" x14ac:dyDescent="0.35">
      <c r="A305" s="6"/>
      <c r="B305" s="7"/>
      <c r="C305" s="17"/>
      <c r="D305" s="17"/>
      <c r="E305" s="17"/>
      <c r="F305" s="26"/>
      <c r="G305" s="26" t="str">
        <f t="shared" si="123"/>
        <v>GGGGAg1a2</v>
      </c>
      <c r="H305" s="223">
        <f t="shared" ref="H305:J305" si="125">IF($H245&gt;0,INDEX($Z$168:$AC$180,MATCH($M126,$Y$168:$Y$180,0),MATCH(H$303,$Z$167:$AC$167,0)),0)</f>
        <v>0</v>
      </c>
      <c r="I305" s="223">
        <f t="shared" si="125"/>
        <v>0</v>
      </c>
      <c r="J305" s="223">
        <f t="shared" si="125"/>
        <v>0</v>
      </c>
      <c r="K305" s="223">
        <f t="shared" ref="K305:K354" si="126">IF($I245&gt;0,INDEX($Z$168:$AC$180,MATCH($M126,$Y$168:$Y$180,0),MATCH(K$303,$Z$167:$AC$167,0)),0)</f>
        <v>0</v>
      </c>
      <c r="L305" s="757" cm="1">
        <f t="array" ref="L305">INDEX($H305:$K305,0,MATCH(L$303,$H$303:$K$303,0))*INDEX($J$297:$R$300,MATCH(L$303,$I$297:$I$300,0),MATCH(L$302,$J$296:$R$296,0))+IF(SUM($H305:$I305)&gt;0,INDEX($U$297:$AC$300,MATCH(L$303,$I$297:$I$300,0),MATCH(L$302,$J$296:$R$296,0)))</f>
        <v>0</v>
      </c>
      <c r="M305" s="757" cm="1">
        <f t="array" ref="M305">INDEX($H305:$K305,0,MATCH(M$303,$H$303:$K$303,0))*INDEX($J$297:$R$300,MATCH(M$303,$I$297:$I$300,0),MATCH(M$302,$J$296:$R$296,0))+IF(SUM($H305:$I305)&gt;0,INDEX($U$297:$AC$300,MATCH(M$303,$I$297:$I$300,0),MATCH(M$302,$J$296:$R$296,0)))</f>
        <v>0</v>
      </c>
      <c r="N305" s="757" cm="1">
        <f t="array" ref="N305">INDEX($H305:$K305,0,MATCH(N$303,$H$303:$K$303,0))*INDEX($J$297:$R$300,MATCH(N$303,$I$297:$I$300,0),MATCH(N$302,$J$296:$R$296,0))+IF(SUM($H305:$I305)&gt;0,INDEX($U$297:$AC$300,MATCH(N$303,$I$297:$I$300,0),MATCH(N$302,$J$296:$R$296,0)))</f>
        <v>0</v>
      </c>
      <c r="O305" s="757" cm="1">
        <f t="array" ref="O305">INDEX($H305:$K305,0,MATCH(O$303,$H$303:$K$303,0))*INDEX($J$297:$R$300,MATCH(O$303,$I$297:$I$300,0),MATCH(O$302,$J$296:$R$296,0))+IF(SUM($H305:$I305)&gt;0,INDEX($U$297:$AC$300,MATCH(O$303,$I$297:$I$300,0),MATCH(O$302,$J$296:$R$296,0)))</f>
        <v>0</v>
      </c>
      <c r="P305" s="757" cm="1">
        <f t="array" ref="P305">INDEX($H305:$K305,0,MATCH(P$303,$H$303:$K$303,0))*INDEX($J$297:$R$300,MATCH(P$303,$I$297:$I$300,0),MATCH(P$302,$J$296:$R$296,0))+IF(SUM($H305:$I305)&gt;0,INDEX($U$297:$AC$300,MATCH(P$303,$I$297:$I$300,0),MATCH(P$302,$J$296:$R$296,0)))</f>
        <v>0</v>
      </c>
      <c r="Q305" s="757" cm="1">
        <f t="array" ref="Q305">INDEX($H305:$K305,0,MATCH(Q$303,$H$303:$K$303,0))*INDEX($J$297:$R$300,MATCH(Q$303,$I$297:$I$300,0),MATCH(Q$302,$J$296:$R$296,0))+IF(SUM($H305:$I305)&gt;0,INDEX($U$297:$AC$300,MATCH(Q$303,$I$297:$I$300,0),MATCH(Q$302,$J$296:$R$296,0)))</f>
        <v>0</v>
      </c>
      <c r="R305" s="757" cm="1">
        <f t="array" ref="R305">INDEX($H305:$K305,0,MATCH(R$303,$H$303:$K$303,0))*INDEX($J$297:$R$300,MATCH(R$303,$I$297:$I$300,0),MATCH(R$302,$J$296:$R$296,0))+IF(SUM($H305:$I305)&gt;0,INDEX($U$297:$AC$300,MATCH(R$303,$I$297:$I$300,0),MATCH(R$302,$J$296:$R$296,0)))</f>
        <v>0</v>
      </c>
      <c r="S305" s="757" cm="1">
        <f t="array" ref="S305">INDEX($H305:$K305,0,MATCH(S$303,$H$303:$K$303,0))*INDEX($J$297:$R$300,MATCH(S$303,$I$297:$I$300,0),MATCH(S$302,$J$296:$R$296,0))+IF(SUM($H305:$I305)&gt;0,INDEX($U$297:$AC$300,MATCH(S$303,$I$297:$I$300,0),MATCH(S$302,$J$296:$R$296,0)))</f>
        <v>0</v>
      </c>
      <c r="T305" s="757" cm="1">
        <f t="array" ref="T305">INDEX($H305:$K305,0,MATCH(T$303,$H$303:$K$303,0))*INDEX($J$297:$R$300,MATCH(T$303,$I$297:$I$300,0),MATCH(T$302,$J$296:$R$296,0))+IF(SUM($H305:$I305)&gt;0,INDEX($U$297:$AC$300,MATCH(T$303,$I$297:$I$300,0),MATCH(T$302,$J$296:$R$296,0)))</f>
        <v>0</v>
      </c>
      <c r="U305" s="757" cm="1">
        <f t="array" ref="U305">INDEX($H305:$K305,0,MATCH(U$303,$H$303:$K$303,0))*INDEX($J$297:$R$300,MATCH(U$303,$I$297:$I$300,0),MATCH(U$302,$J$296:$R$296,0))+IF(SUM($H305:$I305)&gt;0,INDEX($U$297:$AC$300,MATCH(U$303,$I$297:$I$300,0),MATCH(U$302,$J$296:$R$296,0)))</f>
        <v>0</v>
      </c>
      <c r="V305" s="757" cm="1">
        <f t="array" ref="V305">INDEX($H305:$K305,0,MATCH(V$303,$H$303:$K$303,0))*INDEX($J$297:$R$300,MATCH(V$303,$I$297:$I$300,0),MATCH(V$302,$J$296:$R$296,0))+IF(SUM($H305:$I305)&gt;0,INDEX($U$297:$AC$300,MATCH(V$303,$I$297:$I$300,0),MATCH(V$302,$J$296:$R$296,0)))</f>
        <v>0</v>
      </c>
      <c r="W305" s="757" cm="1">
        <f t="array" ref="W305">INDEX($H305:$K305,0,MATCH(W$303,$H$303:$K$303,0))*INDEX($J$297:$R$300,MATCH(W$303,$I$297:$I$300,0),MATCH(W$302,$J$296:$R$296,0))+IF(SUM($H305:$I305)&gt;0,INDEX($U$297:$AC$300,MATCH(W$303,$I$297:$I$300,0),MATCH(W$302,$J$296:$R$296,0)))</f>
        <v>0</v>
      </c>
      <c r="X305" s="757" cm="1">
        <f t="array" ref="X305">INDEX($H305:$K305,0,MATCH(X$303,$H$303:$K$303,0))*INDEX($J$297:$R$300,MATCH(X$303,$I$297:$I$300,0),MATCH(X$302,$J$296:$R$296,0))+IF(SUM($H305:$I305)&gt;0,INDEX($U$297:$AC$300,MATCH(X$303,$I$297:$I$300,0),MATCH(X$302,$J$296:$R$296,0)))</f>
        <v>0</v>
      </c>
      <c r="Y305" s="757" cm="1">
        <f t="array" ref="Y305">INDEX($H305:$K305,0,MATCH(Y$303,$H$303:$K$303,0))*INDEX($J$297:$R$300,MATCH(Y$303,$I$297:$I$300,0),MATCH(Y$302,$J$296:$R$296,0))+IF(SUM($H305:$I305)&gt;0,INDEX($U$297:$AC$300,MATCH(Y$303,$I$297:$I$300,0),MATCH(Y$302,$J$296:$R$296,0)))</f>
        <v>0</v>
      </c>
      <c r="Z305" s="757" cm="1">
        <f t="array" ref="Z305">INDEX($H305:$K305,0,MATCH(Z$303,$H$303:$K$303,0))*INDEX($J$297:$R$300,MATCH(Z$303,$I$297:$I$300,0),MATCH(Z$302,$J$296:$R$296,0))+IF(SUM($H305:$I305)&gt;0,INDEX($U$297:$AC$300,MATCH(Z$303,$I$297:$I$300,0),MATCH(Z$302,$J$296:$R$296,0)))</f>
        <v>0</v>
      </c>
      <c r="AA305" s="757" cm="1">
        <f t="array" ref="AA305">INDEX($H305:$K305,0,MATCH(AA$303,$H$303:$K$303,0))*INDEX($J$297:$R$300,MATCH(AA$303,$I$297:$I$300,0),MATCH(AA$302,$J$296:$R$296,0))+IF(SUM($H305:$I305)&gt;0,INDEX($U$297:$AC$300,MATCH(AA$303,$I$297:$I$300,0),MATCH(AA$302,$J$296:$R$296,0)))</f>
        <v>0</v>
      </c>
      <c r="AB305" s="757" cm="1">
        <f t="array" ref="AB305">INDEX($H305:$K305,0,MATCH(AB$303,$H$303:$K$303,0))*INDEX($J$297:$R$300,MATCH(AB$303,$I$297:$I$300,0),MATCH(AB$302,$J$296:$R$296,0))+IF(SUM($H305:$I305)&gt;0,INDEX($U$297:$AC$300,MATCH(AB$303,$I$297:$I$300,0),MATCH(AB$302,$J$296:$R$296,0)))</f>
        <v>0</v>
      </c>
      <c r="AC305" s="757" cm="1">
        <f t="array" ref="AC305">INDEX($H305:$K305,0,MATCH(AC$303,$H$303:$K$303,0))*INDEX($J$297:$R$300,MATCH(AC$303,$I$297:$I$300,0),MATCH(AC$302,$J$296:$R$296,0))+IF(SUM($H305:$I305)&gt;0,INDEX($U$297:$AC$300,MATCH(AC$303,$I$297:$I$300,0),MATCH(AC$302,$J$296:$R$296,0)))</f>
        <v>0</v>
      </c>
      <c r="AD305" s="757" cm="1">
        <f t="array" ref="AD305">INDEX($H305:$K305,0,MATCH(AD$303,$H$303:$K$303,0))*INDEX($J$297:$R$300,MATCH(AD$303,$I$297:$I$300,0),MATCH(AD$302,$J$296:$R$296,0))+IF(SUM($H305:$I305)&gt;0,INDEX($U$297:$AC$300,MATCH(AD$303,$I$297:$I$300,0),MATCH(AD$302,$J$296:$R$296,0)))</f>
        <v>0</v>
      </c>
      <c r="AE305" s="757" cm="1">
        <f t="array" ref="AE305">INDEX($H305:$K305,0,MATCH(AE$303,$H$303:$K$303,0))*INDEX($J$297:$R$300,MATCH(AE$303,$I$297:$I$300,0),MATCH(AE$302,$J$296:$R$296,0))+IF(SUM($H305:$I305)&gt;0,INDEX($U$297:$AC$300,MATCH(AE$303,$I$297:$I$300,0),MATCH(AE$302,$J$296:$R$296,0)))</f>
        <v>0</v>
      </c>
      <c r="AF305" s="757" cm="1">
        <f t="array" ref="AF305">INDEX($H305:$K305,0,MATCH(AF$303,$H$303:$K$303,0))*INDEX($J$297:$R$300,MATCH(AF$303,$I$297:$I$300,0),MATCH(AF$302,$J$296:$R$296,0))+IF(SUM($H305:$I305)&gt;0,INDEX($U$297:$AC$300,MATCH(AF$303,$I$297:$I$300,0),MATCH(AF$302,$J$296:$R$296,0)))</f>
        <v>0</v>
      </c>
      <c r="AG305" s="757" cm="1">
        <f t="array" ref="AG305">INDEX($H305:$K305,0,MATCH(AG$303,$H$303:$K$303,0))*INDEX($J$297:$R$300,MATCH(AG$303,$I$297:$I$300,0),MATCH(AG$302,$J$296:$R$296,0))+IF(SUM($H305:$I305)&gt;0,INDEX($U$297:$AC$300,MATCH(AG$303,$I$297:$I$300,0),MATCH(AG$302,$J$296:$R$296,0)))</f>
        <v>0</v>
      </c>
      <c r="AH305" s="757" cm="1">
        <f t="array" ref="AH305">INDEX($H305:$K305,0,MATCH(AH$303,$H$303:$K$303,0))*INDEX($J$297:$R$300,MATCH(AH$303,$I$297:$I$300,0),MATCH(AH$302,$J$296:$R$296,0))+IF(SUM($H305:$I305)&gt;0,INDEX($U$297:$AC$300,MATCH(AH$303,$I$297:$I$300,0),MATCH(AH$302,$J$296:$R$296,0)))</f>
        <v>0</v>
      </c>
      <c r="AI305" s="757" cm="1">
        <f t="array" ref="AI305">INDEX($H305:$K305,0,MATCH(AI$303,$H$303:$K$303,0))*INDEX($J$297:$R$300,MATCH(AI$303,$I$297:$I$300,0),MATCH(AI$302,$J$296:$R$296,0))+IF(SUM($H305:$I305)&gt;0,INDEX($U$297:$AC$300,MATCH(AI$303,$I$297:$I$300,0),MATCH(AI$302,$J$296:$R$296,0)))</f>
        <v>0</v>
      </c>
      <c r="AJ305" s="757" cm="1">
        <f t="array" ref="AJ305">INDEX($H305:$K305,0,MATCH(AJ$303,$H$303:$K$303,0))*INDEX($J$297:$R$300,MATCH(AJ$303,$I$297:$I$300,0),MATCH(AJ$302,$J$296:$R$296,0))+IF(SUM($H305:$I305)&gt;0,INDEX($U$297:$AC$300,MATCH(AJ$303,$I$297:$I$300,0),MATCH(AJ$302,$J$296:$R$296,0)))</f>
        <v>0</v>
      </c>
      <c r="AK305" s="757" cm="1">
        <f t="array" ref="AK305">INDEX($H305:$K305,0,MATCH(AK$303,$H$303:$K$303,0))*INDEX($J$297:$R$300,MATCH(AK$303,$I$297:$I$300,0),MATCH(AK$302,$J$296:$R$296,0))+IF(SUM($H305:$I305)&gt;0,INDEX($U$297:$AC$300,MATCH(AK$303,$I$297:$I$300,0),MATCH(AK$302,$J$296:$R$296,0)))</f>
        <v>0</v>
      </c>
      <c r="AL305" s="757" cm="1">
        <f t="array" ref="AL305">INDEX($H305:$K305,0,MATCH(AL$303,$H$303:$K$303,0))*INDEX($J$297:$R$300,MATCH(AL$303,$I$297:$I$300,0),MATCH(AL$302,$J$296:$R$296,0))+IF(SUM($H305:$I305)&gt;0,INDEX($U$297:$AC$300,MATCH(AL$303,$I$297:$I$300,0),MATCH(AL$302,$J$296:$R$296,0)))</f>
        <v>0</v>
      </c>
      <c r="AM305" s="757" cm="1">
        <f t="array" ref="AM305">INDEX($H305:$K305,0,MATCH(AM$303,$H$303:$K$303,0))*INDEX($J$297:$R$300,MATCH(AM$303,$I$297:$I$300,0),MATCH(AM$302,$J$296:$R$296,0))+IF(SUM($H305:$I305)&gt;0,INDEX($U$297:$AC$300,MATCH(AM$303,$I$297:$I$300,0),MATCH(AM$302,$J$296:$R$296,0)))</f>
        <v>0</v>
      </c>
      <c r="AN305" s="757" cm="1">
        <f t="array" ref="AN305">INDEX($H305:$K305,0,MATCH(AN$303,$H$303:$K$303,0))*INDEX($J$297:$R$300,MATCH(AN$303,$I$297:$I$300,0),MATCH(AN$302,$J$296:$R$296,0))+IF(SUM($H305:$I305)&gt;0,INDEX($U$297:$AC$300,MATCH(AN$303,$I$297:$I$300,0),MATCH(AN$302,$J$296:$R$296,0)))</f>
        <v>0</v>
      </c>
      <c r="AO305" s="757" cm="1">
        <f t="array" ref="AO305">INDEX($H305:$K305,0,MATCH(AO$303,$H$303:$K$303,0))*INDEX($J$297:$R$300,MATCH(AO$303,$I$297:$I$300,0),MATCH(AO$302,$J$296:$R$296,0))+IF(SUM($H305:$I305)&gt;0,INDEX($U$297:$AC$300,MATCH(AO$303,$I$297:$I$300,0),MATCH(AO$302,$J$296:$R$296,0)))</f>
        <v>0</v>
      </c>
      <c r="AP305" s="757" cm="1">
        <f t="array" ref="AP305">INDEX($H305:$K305,0,MATCH(AP$303,$H$303:$K$303,0))*INDEX($J$297:$R$300,MATCH(AP$303,$I$297:$I$300,0),MATCH(AP$302,$J$296:$R$296,0))+IF(SUM($H305:$I305)&gt;0,INDEX($U$297:$AC$300,MATCH(AP$303,$I$297:$I$300,0),MATCH(AP$302,$J$296:$R$296,0)))</f>
        <v>0</v>
      </c>
      <c r="AQ305" s="757" cm="1">
        <f t="array" ref="AQ305">INDEX($H305:$K305,0,MATCH(AQ$303,$H$303:$K$303,0))*INDEX($J$297:$R$300,MATCH(AQ$303,$I$297:$I$300,0),MATCH(AQ$302,$J$296:$R$296,0))+IF(SUM($H305:$I305)&gt;0,INDEX($U$297:$AC$300,MATCH(AQ$303,$I$297:$I$300,0),MATCH(AQ$302,$J$296:$R$296,0)))</f>
        <v>0</v>
      </c>
      <c r="AR305" s="757" cm="1">
        <f t="array" ref="AR305">INDEX($H305:$K305,0,MATCH(AR$303,$H$303:$K$303,0))*INDEX($J$297:$R$300,MATCH(AR$303,$I$297:$I$300,0),MATCH(AR$302,$J$296:$R$296,0))+IF(SUM($H305:$I305)&gt;0,INDEX($U$297:$AC$300,MATCH(AR$303,$I$297:$I$300,0),MATCH(AR$302,$J$296:$R$296,0)))</f>
        <v>0</v>
      </c>
      <c r="AS305" s="757" cm="1">
        <f t="array" ref="AS305">INDEX($H305:$K305,0,MATCH(AS$303,$H$303:$K$303,0))*INDEX($J$297:$R$300,MATCH(AS$303,$I$297:$I$300,0),MATCH(AS$302,$J$296:$R$296,0))+IF(SUM($H305:$I305)&gt;0,INDEX($U$297:$AC$300,MATCH(AS$303,$I$297:$I$300,0),MATCH(AS$302,$J$296:$R$296,0)))</f>
        <v>0</v>
      </c>
      <c r="AT305" s="757" cm="1">
        <f t="array" ref="AT305">INDEX($H305:$K305,0,MATCH(AT$303,$H$303:$K$303,0))*INDEX($J$297:$R$300,MATCH(AT$303,$I$297:$I$300,0),MATCH(AT$302,$J$296:$R$296,0))+IF(SUM($H305:$I305)&gt;0,INDEX($U$297:$AC$300,MATCH(AT$303,$I$297:$I$300,0),MATCH(AT$302,$J$296:$R$296,0)))</f>
        <v>0</v>
      </c>
      <c r="AU305" s="757"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4.5" outlineLevel="1" x14ac:dyDescent="0.35">
      <c r="A306" s="6"/>
      <c r="B306" s="7"/>
      <c r="C306" s="17"/>
      <c r="D306" s="17"/>
      <c r="E306" s="17"/>
      <c r="F306" s="26"/>
      <c r="G306" s="26" t="str">
        <f t="shared" si="123"/>
        <v>GGGGSg1a2</v>
      </c>
      <c r="H306" s="223">
        <f t="shared" ref="H306:J306" si="127">IF($H246&gt;0,INDEX($Z$168:$AC$180,MATCH($M127,$Y$168:$Y$180,0),MATCH(H$303,$Z$167:$AC$167,0)),0)</f>
        <v>0</v>
      </c>
      <c r="I306" s="223">
        <f t="shared" si="127"/>
        <v>0</v>
      </c>
      <c r="J306" s="223">
        <f t="shared" si="127"/>
        <v>0</v>
      </c>
      <c r="K306" s="223">
        <f t="shared" si="126"/>
        <v>0</v>
      </c>
      <c r="L306" s="757" cm="1">
        <f t="array" ref="L306">INDEX($H306:$K306,0,MATCH(L$303,$H$303:$K$303,0))*INDEX($J$297:$R$300,MATCH(L$303,$I$297:$I$300,0),MATCH(L$302,$J$296:$R$296,0))+IF(SUM($H306:$I306)&gt;0,INDEX($U$297:$AC$300,MATCH(L$303,$I$297:$I$300,0),MATCH(L$302,$J$296:$R$296,0)))</f>
        <v>0</v>
      </c>
      <c r="M306" s="757" cm="1">
        <f t="array" ref="M306">INDEX($H306:$K306,0,MATCH(M$303,$H$303:$K$303,0))*INDEX($J$297:$R$300,MATCH(M$303,$I$297:$I$300,0),MATCH(M$302,$J$296:$R$296,0))+IF(SUM($H306:$I306)&gt;0,INDEX($U$297:$AC$300,MATCH(M$303,$I$297:$I$300,0),MATCH(M$302,$J$296:$R$296,0)))</f>
        <v>0</v>
      </c>
      <c r="N306" s="757" cm="1">
        <f t="array" ref="N306">INDEX($H306:$K306,0,MATCH(N$303,$H$303:$K$303,0))*INDEX($J$297:$R$300,MATCH(N$303,$I$297:$I$300,0),MATCH(N$302,$J$296:$R$296,0))+IF(SUM($H306:$I306)&gt;0,INDEX($U$297:$AC$300,MATCH(N$303,$I$297:$I$300,0),MATCH(N$302,$J$296:$R$296,0)))</f>
        <v>0</v>
      </c>
      <c r="O306" s="757" cm="1">
        <f t="array" ref="O306">INDEX($H306:$K306,0,MATCH(O$303,$H$303:$K$303,0))*INDEX($J$297:$R$300,MATCH(O$303,$I$297:$I$300,0),MATCH(O$302,$J$296:$R$296,0))+IF(SUM($H306:$I306)&gt;0,INDEX($U$297:$AC$300,MATCH(O$303,$I$297:$I$300,0),MATCH(O$302,$J$296:$R$296,0)))</f>
        <v>0</v>
      </c>
      <c r="P306" s="757" cm="1">
        <f t="array" ref="P306">INDEX($H306:$K306,0,MATCH(P$303,$H$303:$K$303,0))*INDEX($J$297:$R$300,MATCH(P$303,$I$297:$I$300,0),MATCH(P$302,$J$296:$R$296,0))+IF(SUM($H306:$I306)&gt;0,INDEX($U$297:$AC$300,MATCH(P$303,$I$297:$I$300,0),MATCH(P$302,$J$296:$R$296,0)))</f>
        <v>0</v>
      </c>
      <c r="Q306" s="757" cm="1">
        <f t="array" ref="Q306">INDEX($H306:$K306,0,MATCH(Q$303,$H$303:$K$303,0))*INDEX($J$297:$R$300,MATCH(Q$303,$I$297:$I$300,0),MATCH(Q$302,$J$296:$R$296,0))+IF(SUM($H306:$I306)&gt;0,INDEX($U$297:$AC$300,MATCH(Q$303,$I$297:$I$300,0),MATCH(Q$302,$J$296:$R$296,0)))</f>
        <v>0</v>
      </c>
      <c r="R306" s="757" cm="1">
        <f t="array" ref="R306">INDEX($H306:$K306,0,MATCH(R$303,$H$303:$K$303,0))*INDEX($J$297:$R$300,MATCH(R$303,$I$297:$I$300,0),MATCH(R$302,$J$296:$R$296,0))+IF(SUM($H306:$I306)&gt;0,INDEX($U$297:$AC$300,MATCH(R$303,$I$297:$I$300,0),MATCH(R$302,$J$296:$R$296,0)))</f>
        <v>0</v>
      </c>
      <c r="S306" s="757" cm="1">
        <f t="array" ref="S306">INDEX($H306:$K306,0,MATCH(S$303,$H$303:$K$303,0))*INDEX($J$297:$R$300,MATCH(S$303,$I$297:$I$300,0),MATCH(S$302,$J$296:$R$296,0))+IF(SUM($H306:$I306)&gt;0,INDEX($U$297:$AC$300,MATCH(S$303,$I$297:$I$300,0),MATCH(S$302,$J$296:$R$296,0)))</f>
        <v>0</v>
      </c>
      <c r="T306" s="757" cm="1">
        <f t="array" ref="T306">INDEX($H306:$K306,0,MATCH(T$303,$H$303:$K$303,0))*INDEX($J$297:$R$300,MATCH(T$303,$I$297:$I$300,0),MATCH(T$302,$J$296:$R$296,0))+IF(SUM($H306:$I306)&gt;0,INDEX($U$297:$AC$300,MATCH(T$303,$I$297:$I$300,0),MATCH(T$302,$J$296:$R$296,0)))</f>
        <v>0</v>
      </c>
      <c r="U306" s="757" cm="1">
        <f t="array" ref="U306">INDEX($H306:$K306,0,MATCH(U$303,$H$303:$K$303,0))*INDEX($J$297:$R$300,MATCH(U$303,$I$297:$I$300,0),MATCH(U$302,$J$296:$R$296,0))+IF(SUM($H306:$I306)&gt;0,INDEX($U$297:$AC$300,MATCH(U$303,$I$297:$I$300,0),MATCH(U$302,$J$296:$R$296,0)))</f>
        <v>0</v>
      </c>
      <c r="V306" s="757" cm="1">
        <f t="array" ref="V306">INDEX($H306:$K306,0,MATCH(V$303,$H$303:$K$303,0))*INDEX($J$297:$R$300,MATCH(V$303,$I$297:$I$300,0),MATCH(V$302,$J$296:$R$296,0))+IF(SUM($H306:$I306)&gt;0,INDEX($U$297:$AC$300,MATCH(V$303,$I$297:$I$300,0),MATCH(V$302,$J$296:$R$296,0)))</f>
        <v>0</v>
      </c>
      <c r="W306" s="757" cm="1">
        <f t="array" ref="W306">INDEX($H306:$K306,0,MATCH(W$303,$H$303:$K$303,0))*INDEX($J$297:$R$300,MATCH(W$303,$I$297:$I$300,0),MATCH(W$302,$J$296:$R$296,0))+IF(SUM($H306:$I306)&gt;0,INDEX($U$297:$AC$300,MATCH(W$303,$I$297:$I$300,0),MATCH(W$302,$J$296:$R$296,0)))</f>
        <v>0</v>
      </c>
      <c r="X306" s="757" cm="1">
        <f t="array" ref="X306">INDEX($H306:$K306,0,MATCH(X$303,$H$303:$K$303,0))*INDEX($J$297:$R$300,MATCH(X$303,$I$297:$I$300,0),MATCH(X$302,$J$296:$R$296,0))+IF(SUM($H306:$I306)&gt;0,INDEX($U$297:$AC$300,MATCH(X$303,$I$297:$I$300,0),MATCH(X$302,$J$296:$R$296,0)))</f>
        <v>0</v>
      </c>
      <c r="Y306" s="757" cm="1">
        <f t="array" ref="Y306">INDEX($H306:$K306,0,MATCH(Y$303,$H$303:$K$303,0))*INDEX($J$297:$R$300,MATCH(Y$303,$I$297:$I$300,0),MATCH(Y$302,$J$296:$R$296,0))+IF(SUM($H306:$I306)&gt;0,INDEX($U$297:$AC$300,MATCH(Y$303,$I$297:$I$300,0),MATCH(Y$302,$J$296:$R$296,0)))</f>
        <v>0</v>
      </c>
      <c r="Z306" s="757" cm="1">
        <f t="array" ref="Z306">INDEX($H306:$K306,0,MATCH(Z$303,$H$303:$K$303,0))*INDEX($J$297:$R$300,MATCH(Z$303,$I$297:$I$300,0),MATCH(Z$302,$J$296:$R$296,0))+IF(SUM($H306:$I306)&gt;0,INDEX($U$297:$AC$300,MATCH(Z$303,$I$297:$I$300,0),MATCH(Z$302,$J$296:$R$296,0)))</f>
        <v>0</v>
      </c>
      <c r="AA306" s="757" cm="1">
        <f t="array" ref="AA306">INDEX($H306:$K306,0,MATCH(AA$303,$H$303:$K$303,0))*INDEX($J$297:$R$300,MATCH(AA$303,$I$297:$I$300,0),MATCH(AA$302,$J$296:$R$296,0))+IF(SUM($H306:$I306)&gt;0,INDEX($U$297:$AC$300,MATCH(AA$303,$I$297:$I$300,0),MATCH(AA$302,$J$296:$R$296,0)))</f>
        <v>0</v>
      </c>
      <c r="AB306" s="757" cm="1">
        <f t="array" ref="AB306">INDEX($H306:$K306,0,MATCH(AB$303,$H$303:$K$303,0))*INDEX($J$297:$R$300,MATCH(AB$303,$I$297:$I$300,0),MATCH(AB$302,$J$296:$R$296,0))+IF(SUM($H306:$I306)&gt;0,INDEX($U$297:$AC$300,MATCH(AB$303,$I$297:$I$300,0),MATCH(AB$302,$J$296:$R$296,0)))</f>
        <v>0</v>
      </c>
      <c r="AC306" s="757" cm="1">
        <f t="array" ref="AC306">INDEX($H306:$K306,0,MATCH(AC$303,$H$303:$K$303,0))*INDEX($J$297:$R$300,MATCH(AC$303,$I$297:$I$300,0),MATCH(AC$302,$J$296:$R$296,0))+IF(SUM($H306:$I306)&gt;0,INDEX($U$297:$AC$300,MATCH(AC$303,$I$297:$I$300,0),MATCH(AC$302,$J$296:$R$296,0)))</f>
        <v>0</v>
      </c>
      <c r="AD306" s="757" cm="1">
        <f t="array" ref="AD306">INDEX($H306:$K306,0,MATCH(AD$303,$H$303:$K$303,0))*INDEX($J$297:$R$300,MATCH(AD$303,$I$297:$I$300,0),MATCH(AD$302,$J$296:$R$296,0))+IF(SUM($H306:$I306)&gt;0,INDEX($U$297:$AC$300,MATCH(AD$303,$I$297:$I$300,0),MATCH(AD$302,$J$296:$R$296,0)))</f>
        <v>0</v>
      </c>
      <c r="AE306" s="757" cm="1">
        <f t="array" ref="AE306">INDEX($H306:$K306,0,MATCH(AE$303,$H$303:$K$303,0))*INDEX($J$297:$R$300,MATCH(AE$303,$I$297:$I$300,0),MATCH(AE$302,$J$296:$R$296,0))+IF(SUM($H306:$I306)&gt;0,INDEX($U$297:$AC$300,MATCH(AE$303,$I$297:$I$300,0),MATCH(AE$302,$J$296:$R$296,0)))</f>
        <v>0</v>
      </c>
      <c r="AF306" s="757" cm="1">
        <f t="array" ref="AF306">INDEX($H306:$K306,0,MATCH(AF$303,$H$303:$K$303,0))*INDEX($J$297:$R$300,MATCH(AF$303,$I$297:$I$300,0),MATCH(AF$302,$J$296:$R$296,0))+IF(SUM($H306:$I306)&gt;0,INDEX($U$297:$AC$300,MATCH(AF$303,$I$297:$I$300,0),MATCH(AF$302,$J$296:$R$296,0)))</f>
        <v>0</v>
      </c>
      <c r="AG306" s="757" cm="1">
        <f t="array" ref="AG306">INDEX($H306:$K306,0,MATCH(AG$303,$H$303:$K$303,0))*INDEX($J$297:$R$300,MATCH(AG$303,$I$297:$I$300,0),MATCH(AG$302,$J$296:$R$296,0))+IF(SUM($H306:$I306)&gt;0,INDEX($U$297:$AC$300,MATCH(AG$303,$I$297:$I$300,0),MATCH(AG$302,$J$296:$R$296,0)))</f>
        <v>0</v>
      </c>
      <c r="AH306" s="757" cm="1">
        <f t="array" ref="AH306">INDEX($H306:$K306,0,MATCH(AH$303,$H$303:$K$303,0))*INDEX($J$297:$R$300,MATCH(AH$303,$I$297:$I$300,0),MATCH(AH$302,$J$296:$R$296,0))+IF(SUM($H306:$I306)&gt;0,INDEX($U$297:$AC$300,MATCH(AH$303,$I$297:$I$300,0),MATCH(AH$302,$J$296:$R$296,0)))</f>
        <v>0</v>
      </c>
      <c r="AI306" s="757" cm="1">
        <f t="array" ref="AI306">INDEX($H306:$K306,0,MATCH(AI$303,$H$303:$K$303,0))*INDEX($J$297:$R$300,MATCH(AI$303,$I$297:$I$300,0),MATCH(AI$302,$J$296:$R$296,0))+IF(SUM($H306:$I306)&gt;0,INDEX($U$297:$AC$300,MATCH(AI$303,$I$297:$I$300,0),MATCH(AI$302,$J$296:$R$296,0)))</f>
        <v>0</v>
      </c>
      <c r="AJ306" s="757" cm="1">
        <f t="array" ref="AJ306">INDEX($H306:$K306,0,MATCH(AJ$303,$H$303:$K$303,0))*INDEX($J$297:$R$300,MATCH(AJ$303,$I$297:$I$300,0),MATCH(AJ$302,$J$296:$R$296,0))+IF(SUM($H306:$I306)&gt;0,INDEX($U$297:$AC$300,MATCH(AJ$303,$I$297:$I$300,0),MATCH(AJ$302,$J$296:$R$296,0)))</f>
        <v>0</v>
      </c>
      <c r="AK306" s="757" cm="1">
        <f t="array" ref="AK306">INDEX($H306:$K306,0,MATCH(AK$303,$H$303:$K$303,0))*INDEX($J$297:$R$300,MATCH(AK$303,$I$297:$I$300,0),MATCH(AK$302,$J$296:$R$296,0))+IF(SUM($H306:$I306)&gt;0,INDEX($U$297:$AC$300,MATCH(AK$303,$I$297:$I$300,0),MATCH(AK$302,$J$296:$R$296,0)))</f>
        <v>0</v>
      </c>
      <c r="AL306" s="757" cm="1">
        <f t="array" ref="AL306">INDEX($H306:$K306,0,MATCH(AL$303,$H$303:$K$303,0))*INDEX($J$297:$R$300,MATCH(AL$303,$I$297:$I$300,0),MATCH(AL$302,$J$296:$R$296,0))+IF(SUM($H306:$I306)&gt;0,INDEX($U$297:$AC$300,MATCH(AL$303,$I$297:$I$300,0),MATCH(AL$302,$J$296:$R$296,0)))</f>
        <v>0</v>
      </c>
      <c r="AM306" s="757" cm="1">
        <f t="array" ref="AM306">INDEX($H306:$K306,0,MATCH(AM$303,$H$303:$K$303,0))*INDEX($J$297:$R$300,MATCH(AM$303,$I$297:$I$300,0),MATCH(AM$302,$J$296:$R$296,0))+IF(SUM($H306:$I306)&gt;0,INDEX($U$297:$AC$300,MATCH(AM$303,$I$297:$I$300,0),MATCH(AM$302,$J$296:$R$296,0)))</f>
        <v>0</v>
      </c>
      <c r="AN306" s="757" cm="1">
        <f t="array" ref="AN306">INDEX($H306:$K306,0,MATCH(AN$303,$H$303:$K$303,0))*INDEX($J$297:$R$300,MATCH(AN$303,$I$297:$I$300,0),MATCH(AN$302,$J$296:$R$296,0))+IF(SUM($H306:$I306)&gt;0,INDEX($U$297:$AC$300,MATCH(AN$303,$I$297:$I$300,0),MATCH(AN$302,$J$296:$R$296,0)))</f>
        <v>0</v>
      </c>
      <c r="AO306" s="757" cm="1">
        <f t="array" ref="AO306">INDEX($H306:$K306,0,MATCH(AO$303,$H$303:$K$303,0))*INDEX($J$297:$R$300,MATCH(AO$303,$I$297:$I$300,0),MATCH(AO$302,$J$296:$R$296,0))+IF(SUM($H306:$I306)&gt;0,INDEX($U$297:$AC$300,MATCH(AO$303,$I$297:$I$300,0),MATCH(AO$302,$J$296:$R$296,0)))</f>
        <v>0</v>
      </c>
      <c r="AP306" s="757" cm="1">
        <f t="array" ref="AP306">INDEX($H306:$K306,0,MATCH(AP$303,$H$303:$K$303,0))*INDEX($J$297:$R$300,MATCH(AP$303,$I$297:$I$300,0),MATCH(AP$302,$J$296:$R$296,0))+IF(SUM($H306:$I306)&gt;0,INDEX($U$297:$AC$300,MATCH(AP$303,$I$297:$I$300,0),MATCH(AP$302,$J$296:$R$296,0)))</f>
        <v>0</v>
      </c>
      <c r="AQ306" s="757" cm="1">
        <f t="array" ref="AQ306">INDEX($H306:$K306,0,MATCH(AQ$303,$H$303:$K$303,0))*INDEX($J$297:$R$300,MATCH(AQ$303,$I$297:$I$300,0),MATCH(AQ$302,$J$296:$R$296,0))+IF(SUM($H306:$I306)&gt;0,INDEX($U$297:$AC$300,MATCH(AQ$303,$I$297:$I$300,0),MATCH(AQ$302,$J$296:$R$296,0)))</f>
        <v>0</v>
      </c>
      <c r="AR306" s="757" cm="1">
        <f t="array" ref="AR306">INDEX($H306:$K306,0,MATCH(AR$303,$H$303:$K$303,0))*INDEX($J$297:$R$300,MATCH(AR$303,$I$297:$I$300,0),MATCH(AR$302,$J$296:$R$296,0))+IF(SUM($H306:$I306)&gt;0,INDEX($U$297:$AC$300,MATCH(AR$303,$I$297:$I$300,0),MATCH(AR$302,$J$296:$R$296,0)))</f>
        <v>0</v>
      </c>
      <c r="AS306" s="757" cm="1">
        <f t="array" ref="AS306">INDEX($H306:$K306,0,MATCH(AS$303,$H$303:$K$303,0))*INDEX($J$297:$R$300,MATCH(AS$303,$I$297:$I$300,0),MATCH(AS$302,$J$296:$R$296,0))+IF(SUM($H306:$I306)&gt;0,INDEX($U$297:$AC$300,MATCH(AS$303,$I$297:$I$300,0),MATCH(AS$302,$J$296:$R$296,0)))</f>
        <v>0</v>
      </c>
      <c r="AT306" s="757" cm="1">
        <f t="array" ref="AT306">INDEX($H306:$K306,0,MATCH(AT$303,$H$303:$K$303,0))*INDEX($J$297:$R$300,MATCH(AT$303,$I$297:$I$300,0),MATCH(AT$302,$J$296:$R$296,0))+IF(SUM($H306:$I306)&gt;0,INDEX($U$297:$AC$300,MATCH(AT$303,$I$297:$I$300,0),MATCH(AT$302,$J$296:$R$296,0)))</f>
        <v>0</v>
      </c>
      <c r="AU306" s="757"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4.5" outlineLevel="1" x14ac:dyDescent="0.35">
      <c r="A307" s="6"/>
      <c r="B307" s="7"/>
      <c r="C307" s="17"/>
      <c r="D307" s="17"/>
      <c r="E307" s="17"/>
      <c r="F307" s="26"/>
      <c r="G307" s="26" t="str">
        <f t="shared" si="123"/>
        <v>GGGAg2Na2</v>
      </c>
      <c r="H307" s="223">
        <f t="shared" ref="H307:J307" si="128">IF($H247&gt;0,INDEX($Z$168:$AC$180,MATCH($M128,$Y$168:$Y$180,0),MATCH(H$303,$Z$167:$AC$167,0)),0)</f>
        <v>0</v>
      </c>
      <c r="I307" s="223">
        <f t="shared" si="128"/>
        <v>0</v>
      </c>
      <c r="J307" s="223">
        <f t="shared" si="128"/>
        <v>0</v>
      </c>
      <c r="K307" s="223">
        <f t="shared" si="126"/>
        <v>0</v>
      </c>
      <c r="L307" s="757" cm="1">
        <f t="array" ref="L307">INDEX($H307:$K307,0,MATCH(L$303,$H$303:$K$303,0))*INDEX($J$297:$R$300,MATCH(L$303,$I$297:$I$300,0),MATCH(L$302,$J$296:$R$296,0))+IF(SUM($H307:$I307)&gt;0,INDEX($U$297:$AC$300,MATCH(L$303,$I$297:$I$300,0),MATCH(L$302,$J$296:$R$296,0)))</f>
        <v>0</v>
      </c>
      <c r="M307" s="757" cm="1">
        <f t="array" ref="M307">INDEX($H307:$K307,0,MATCH(M$303,$H$303:$K$303,0))*INDEX($J$297:$R$300,MATCH(M$303,$I$297:$I$300,0),MATCH(M$302,$J$296:$R$296,0))+IF(SUM($H307:$I307)&gt;0,INDEX($U$297:$AC$300,MATCH(M$303,$I$297:$I$300,0),MATCH(M$302,$J$296:$R$296,0)))</f>
        <v>0</v>
      </c>
      <c r="N307" s="757" cm="1">
        <f t="array" ref="N307">INDEX($H307:$K307,0,MATCH(N$303,$H$303:$K$303,0))*INDEX($J$297:$R$300,MATCH(N$303,$I$297:$I$300,0),MATCH(N$302,$J$296:$R$296,0))+IF(SUM($H307:$I307)&gt;0,INDEX($U$297:$AC$300,MATCH(N$303,$I$297:$I$300,0),MATCH(N$302,$J$296:$R$296,0)))</f>
        <v>0</v>
      </c>
      <c r="O307" s="757" cm="1">
        <f t="array" ref="O307">INDEX($H307:$K307,0,MATCH(O$303,$H$303:$K$303,0))*INDEX($J$297:$R$300,MATCH(O$303,$I$297:$I$300,0),MATCH(O$302,$J$296:$R$296,0))+IF(SUM($H307:$I307)&gt;0,INDEX($U$297:$AC$300,MATCH(O$303,$I$297:$I$300,0),MATCH(O$302,$J$296:$R$296,0)))</f>
        <v>0</v>
      </c>
      <c r="P307" s="757" cm="1">
        <f t="array" ref="P307">INDEX($H307:$K307,0,MATCH(P$303,$H$303:$K$303,0))*INDEX($J$297:$R$300,MATCH(P$303,$I$297:$I$300,0),MATCH(P$302,$J$296:$R$296,0))+IF(SUM($H307:$I307)&gt;0,INDEX($U$297:$AC$300,MATCH(P$303,$I$297:$I$300,0),MATCH(P$302,$J$296:$R$296,0)))</f>
        <v>0</v>
      </c>
      <c r="Q307" s="757" cm="1">
        <f t="array" ref="Q307">INDEX($H307:$K307,0,MATCH(Q$303,$H$303:$K$303,0))*INDEX($J$297:$R$300,MATCH(Q$303,$I$297:$I$300,0),MATCH(Q$302,$J$296:$R$296,0))+IF(SUM($H307:$I307)&gt;0,INDEX($U$297:$AC$300,MATCH(Q$303,$I$297:$I$300,0),MATCH(Q$302,$J$296:$R$296,0)))</f>
        <v>0</v>
      </c>
      <c r="R307" s="757" cm="1">
        <f t="array" ref="R307">INDEX($H307:$K307,0,MATCH(R$303,$H$303:$K$303,0))*INDEX($J$297:$R$300,MATCH(R$303,$I$297:$I$300,0),MATCH(R$302,$J$296:$R$296,0))+IF(SUM($H307:$I307)&gt;0,INDEX($U$297:$AC$300,MATCH(R$303,$I$297:$I$300,0),MATCH(R$302,$J$296:$R$296,0)))</f>
        <v>0</v>
      </c>
      <c r="S307" s="757" cm="1">
        <f t="array" ref="S307">INDEX($H307:$K307,0,MATCH(S$303,$H$303:$K$303,0))*INDEX($J$297:$R$300,MATCH(S$303,$I$297:$I$300,0),MATCH(S$302,$J$296:$R$296,0))+IF(SUM($H307:$I307)&gt;0,INDEX($U$297:$AC$300,MATCH(S$303,$I$297:$I$300,0),MATCH(S$302,$J$296:$R$296,0)))</f>
        <v>0</v>
      </c>
      <c r="T307" s="757" cm="1">
        <f t="array" ref="T307">INDEX($H307:$K307,0,MATCH(T$303,$H$303:$K$303,0))*INDEX($J$297:$R$300,MATCH(T$303,$I$297:$I$300,0),MATCH(T$302,$J$296:$R$296,0))+IF(SUM($H307:$I307)&gt;0,INDEX($U$297:$AC$300,MATCH(T$303,$I$297:$I$300,0),MATCH(T$302,$J$296:$R$296,0)))</f>
        <v>0</v>
      </c>
      <c r="U307" s="757" cm="1">
        <f t="array" ref="U307">INDEX($H307:$K307,0,MATCH(U$303,$H$303:$K$303,0))*INDEX($J$297:$R$300,MATCH(U$303,$I$297:$I$300,0),MATCH(U$302,$J$296:$R$296,0))+IF(SUM($H307:$I307)&gt;0,INDEX($U$297:$AC$300,MATCH(U$303,$I$297:$I$300,0),MATCH(U$302,$J$296:$R$296,0)))</f>
        <v>0</v>
      </c>
      <c r="V307" s="757" cm="1">
        <f t="array" ref="V307">INDEX($H307:$K307,0,MATCH(V$303,$H$303:$K$303,0))*INDEX($J$297:$R$300,MATCH(V$303,$I$297:$I$300,0),MATCH(V$302,$J$296:$R$296,0))+IF(SUM($H307:$I307)&gt;0,INDEX($U$297:$AC$300,MATCH(V$303,$I$297:$I$300,0),MATCH(V$302,$J$296:$R$296,0)))</f>
        <v>0</v>
      </c>
      <c r="W307" s="757" cm="1">
        <f t="array" ref="W307">INDEX($H307:$K307,0,MATCH(W$303,$H$303:$K$303,0))*INDEX($J$297:$R$300,MATCH(W$303,$I$297:$I$300,0),MATCH(W$302,$J$296:$R$296,0))+IF(SUM($H307:$I307)&gt;0,INDEX($U$297:$AC$300,MATCH(W$303,$I$297:$I$300,0),MATCH(W$302,$J$296:$R$296,0)))</f>
        <v>0</v>
      </c>
      <c r="X307" s="757" cm="1">
        <f t="array" ref="X307">INDEX($H307:$K307,0,MATCH(X$303,$H$303:$K$303,0))*INDEX($J$297:$R$300,MATCH(X$303,$I$297:$I$300,0),MATCH(X$302,$J$296:$R$296,0))+IF(SUM($H307:$I307)&gt;0,INDEX($U$297:$AC$300,MATCH(X$303,$I$297:$I$300,0),MATCH(X$302,$J$296:$R$296,0)))</f>
        <v>0</v>
      </c>
      <c r="Y307" s="757" cm="1">
        <f t="array" ref="Y307">INDEX($H307:$K307,0,MATCH(Y$303,$H$303:$K$303,0))*INDEX($J$297:$R$300,MATCH(Y$303,$I$297:$I$300,0),MATCH(Y$302,$J$296:$R$296,0))+IF(SUM($H307:$I307)&gt;0,INDEX($U$297:$AC$300,MATCH(Y$303,$I$297:$I$300,0),MATCH(Y$302,$J$296:$R$296,0)))</f>
        <v>0</v>
      </c>
      <c r="Z307" s="757" cm="1">
        <f t="array" ref="Z307">INDEX($H307:$K307,0,MATCH(Z$303,$H$303:$K$303,0))*INDEX($J$297:$R$300,MATCH(Z$303,$I$297:$I$300,0),MATCH(Z$302,$J$296:$R$296,0))+IF(SUM($H307:$I307)&gt;0,INDEX($U$297:$AC$300,MATCH(Z$303,$I$297:$I$300,0),MATCH(Z$302,$J$296:$R$296,0)))</f>
        <v>0</v>
      </c>
      <c r="AA307" s="757" cm="1">
        <f t="array" ref="AA307">INDEX($H307:$K307,0,MATCH(AA$303,$H$303:$K$303,0))*INDEX($J$297:$R$300,MATCH(AA$303,$I$297:$I$300,0),MATCH(AA$302,$J$296:$R$296,0))+IF(SUM($H307:$I307)&gt;0,INDEX($U$297:$AC$300,MATCH(AA$303,$I$297:$I$300,0),MATCH(AA$302,$J$296:$R$296,0)))</f>
        <v>0</v>
      </c>
      <c r="AB307" s="757" cm="1">
        <f t="array" ref="AB307">INDEX($H307:$K307,0,MATCH(AB$303,$H$303:$K$303,0))*INDEX($J$297:$R$300,MATCH(AB$303,$I$297:$I$300,0),MATCH(AB$302,$J$296:$R$296,0))+IF(SUM($H307:$I307)&gt;0,INDEX($U$297:$AC$300,MATCH(AB$303,$I$297:$I$300,0),MATCH(AB$302,$J$296:$R$296,0)))</f>
        <v>0</v>
      </c>
      <c r="AC307" s="757" cm="1">
        <f t="array" ref="AC307">INDEX($H307:$K307,0,MATCH(AC$303,$H$303:$K$303,0))*INDEX($J$297:$R$300,MATCH(AC$303,$I$297:$I$300,0),MATCH(AC$302,$J$296:$R$296,0))+IF(SUM($H307:$I307)&gt;0,INDEX($U$297:$AC$300,MATCH(AC$303,$I$297:$I$300,0),MATCH(AC$302,$J$296:$R$296,0)))</f>
        <v>0</v>
      </c>
      <c r="AD307" s="757" cm="1">
        <f t="array" ref="AD307">INDEX($H307:$K307,0,MATCH(AD$303,$H$303:$K$303,0))*INDEX($J$297:$R$300,MATCH(AD$303,$I$297:$I$300,0),MATCH(AD$302,$J$296:$R$296,0))+IF(SUM($H307:$I307)&gt;0,INDEX($U$297:$AC$300,MATCH(AD$303,$I$297:$I$300,0),MATCH(AD$302,$J$296:$R$296,0)))</f>
        <v>0</v>
      </c>
      <c r="AE307" s="757" cm="1">
        <f t="array" ref="AE307">INDEX($H307:$K307,0,MATCH(AE$303,$H$303:$K$303,0))*INDEX($J$297:$R$300,MATCH(AE$303,$I$297:$I$300,0),MATCH(AE$302,$J$296:$R$296,0))+IF(SUM($H307:$I307)&gt;0,INDEX($U$297:$AC$300,MATCH(AE$303,$I$297:$I$300,0),MATCH(AE$302,$J$296:$R$296,0)))</f>
        <v>0</v>
      </c>
      <c r="AF307" s="757" cm="1">
        <f t="array" ref="AF307">INDEX($H307:$K307,0,MATCH(AF$303,$H$303:$K$303,0))*INDEX($J$297:$R$300,MATCH(AF$303,$I$297:$I$300,0),MATCH(AF$302,$J$296:$R$296,0))+IF(SUM($H307:$I307)&gt;0,INDEX($U$297:$AC$300,MATCH(AF$303,$I$297:$I$300,0),MATCH(AF$302,$J$296:$R$296,0)))</f>
        <v>0</v>
      </c>
      <c r="AG307" s="757" cm="1">
        <f t="array" ref="AG307">INDEX($H307:$K307,0,MATCH(AG$303,$H$303:$K$303,0))*INDEX($J$297:$R$300,MATCH(AG$303,$I$297:$I$300,0),MATCH(AG$302,$J$296:$R$296,0))+IF(SUM($H307:$I307)&gt;0,INDEX($U$297:$AC$300,MATCH(AG$303,$I$297:$I$300,0),MATCH(AG$302,$J$296:$R$296,0)))</f>
        <v>0</v>
      </c>
      <c r="AH307" s="757" cm="1">
        <f t="array" ref="AH307">INDEX($H307:$K307,0,MATCH(AH$303,$H$303:$K$303,0))*INDEX($J$297:$R$300,MATCH(AH$303,$I$297:$I$300,0),MATCH(AH$302,$J$296:$R$296,0))+IF(SUM($H307:$I307)&gt;0,INDEX($U$297:$AC$300,MATCH(AH$303,$I$297:$I$300,0),MATCH(AH$302,$J$296:$R$296,0)))</f>
        <v>0</v>
      </c>
      <c r="AI307" s="757" cm="1">
        <f t="array" ref="AI307">INDEX($H307:$K307,0,MATCH(AI$303,$H$303:$K$303,0))*INDEX($J$297:$R$300,MATCH(AI$303,$I$297:$I$300,0),MATCH(AI$302,$J$296:$R$296,0))+IF(SUM($H307:$I307)&gt;0,INDEX($U$297:$AC$300,MATCH(AI$303,$I$297:$I$300,0),MATCH(AI$302,$J$296:$R$296,0)))</f>
        <v>0</v>
      </c>
      <c r="AJ307" s="757" cm="1">
        <f t="array" ref="AJ307">INDEX($H307:$K307,0,MATCH(AJ$303,$H$303:$K$303,0))*INDEX($J$297:$R$300,MATCH(AJ$303,$I$297:$I$300,0),MATCH(AJ$302,$J$296:$R$296,0))+IF(SUM($H307:$I307)&gt;0,INDEX($U$297:$AC$300,MATCH(AJ$303,$I$297:$I$300,0),MATCH(AJ$302,$J$296:$R$296,0)))</f>
        <v>0</v>
      </c>
      <c r="AK307" s="757" cm="1">
        <f t="array" ref="AK307">INDEX($H307:$K307,0,MATCH(AK$303,$H$303:$K$303,0))*INDEX($J$297:$R$300,MATCH(AK$303,$I$297:$I$300,0),MATCH(AK$302,$J$296:$R$296,0))+IF(SUM($H307:$I307)&gt;0,INDEX($U$297:$AC$300,MATCH(AK$303,$I$297:$I$300,0),MATCH(AK$302,$J$296:$R$296,0)))</f>
        <v>0</v>
      </c>
      <c r="AL307" s="757" cm="1">
        <f t="array" ref="AL307">INDEX($H307:$K307,0,MATCH(AL$303,$H$303:$K$303,0))*INDEX($J$297:$R$300,MATCH(AL$303,$I$297:$I$300,0),MATCH(AL$302,$J$296:$R$296,0))+IF(SUM($H307:$I307)&gt;0,INDEX($U$297:$AC$300,MATCH(AL$303,$I$297:$I$300,0),MATCH(AL$302,$J$296:$R$296,0)))</f>
        <v>0</v>
      </c>
      <c r="AM307" s="757" cm="1">
        <f t="array" ref="AM307">INDEX($H307:$K307,0,MATCH(AM$303,$H$303:$K$303,0))*INDEX($J$297:$R$300,MATCH(AM$303,$I$297:$I$300,0),MATCH(AM$302,$J$296:$R$296,0))+IF(SUM($H307:$I307)&gt;0,INDEX($U$297:$AC$300,MATCH(AM$303,$I$297:$I$300,0),MATCH(AM$302,$J$296:$R$296,0)))</f>
        <v>0</v>
      </c>
      <c r="AN307" s="757" cm="1">
        <f t="array" ref="AN307">INDEX($H307:$K307,0,MATCH(AN$303,$H$303:$K$303,0))*INDEX($J$297:$R$300,MATCH(AN$303,$I$297:$I$300,0),MATCH(AN$302,$J$296:$R$296,0))+IF(SUM($H307:$I307)&gt;0,INDEX($U$297:$AC$300,MATCH(AN$303,$I$297:$I$300,0),MATCH(AN$302,$J$296:$R$296,0)))</f>
        <v>0</v>
      </c>
      <c r="AO307" s="757" cm="1">
        <f t="array" ref="AO307">INDEX($H307:$K307,0,MATCH(AO$303,$H$303:$K$303,0))*INDEX($J$297:$R$300,MATCH(AO$303,$I$297:$I$300,0),MATCH(AO$302,$J$296:$R$296,0))+IF(SUM($H307:$I307)&gt;0,INDEX($U$297:$AC$300,MATCH(AO$303,$I$297:$I$300,0),MATCH(AO$302,$J$296:$R$296,0)))</f>
        <v>0</v>
      </c>
      <c r="AP307" s="757" cm="1">
        <f t="array" ref="AP307">INDEX($H307:$K307,0,MATCH(AP$303,$H$303:$K$303,0))*INDEX($J$297:$R$300,MATCH(AP$303,$I$297:$I$300,0),MATCH(AP$302,$J$296:$R$296,0))+IF(SUM($H307:$I307)&gt;0,INDEX($U$297:$AC$300,MATCH(AP$303,$I$297:$I$300,0),MATCH(AP$302,$J$296:$R$296,0)))</f>
        <v>0</v>
      </c>
      <c r="AQ307" s="757" cm="1">
        <f t="array" ref="AQ307">INDEX($H307:$K307,0,MATCH(AQ$303,$H$303:$K$303,0))*INDEX($J$297:$R$300,MATCH(AQ$303,$I$297:$I$300,0),MATCH(AQ$302,$J$296:$R$296,0))+IF(SUM($H307:$I307)&gt;0,INDEX($U$297:$AC$300,MATCH(AQ$303,$I$297:$I$300,0),MATCH(AQ$302,$J$296:$R$296,0)))</f>
        <v>0</v>
      </c>
      <c r="AR307" s="757" cm="1">
        <f t="array" ref="AR307">INDEX($H307:$K307,0,MATCH(AR$303,$H$303:$K$303,0))*INDEX($J$297:$R$300,MATCH(AR$303,$I$297:$I$300,0),MATCH(AR$302,$J$296:$R$296,0))+IF(SUM($H307:$I307)&gt;0,INDEX($U$297:$AC$300,MATCH(AR$303,$I$297:$I$300,0),MATCH(AR$302,$J$296:$R$296,0)))</f>
        <v>0</v>
      </c>
      <c r="AS307" s="757" cm="1">
        <f t="array" ref="AS307">INDEX($H307:$K307,0,MATCH(AS$303,$H$303:$K$303,0))*INDEX($J$297:$R$300,MATCH(AS$303,$I$297:$I$300,0),MATCH(AS$302,$J$296:$R$296,0))+IF(SUM($H307:$I307)&gt;0,INDEX($U$297:$AC$300,MATCH(AS$303,$I$297:$I$300,0),MATCH(AS$302,$J$296:$R$296,0)))</f>
        <v>0</v>
      </c>
      <c r="AT307" s="757" cm="1">
        <f t="array" ref="AT307">INDEX($H307:$K307,0,MATCH(AT$303,$H$303:$K$303,0))*INDEX($J$297:$R$300,MATCH(AT$303,$I$297:$I$300,0),MATCH(AT$302,$J$296:$R$296,0))+IF(SUM($H307:$I307)&gt;0,INDEX($U$297:$AC$300,MATCH(AT$303,$I$297:$I$300,0),MATCH(AT$302,$J$296:$R$296,0)))</f>
        <v>0</v>
      </c>
      <c r="AU307" s="757"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4.5" outlineLevel="1" x14ac:dyDescent="0.35">
      <c r="A308" s="6"/>
      <c r="B308" s="7"/>
      <c r="C308" s="17"/>
      <c r="D308" s="17"/>
      <c r="E308" s="17"/>
      <c r="F308" s="26"/>
      <c r="G308" s="26" t="str">
        <f t="shared" si="123"/>
        <v>GGGAg2Ea2</v>
      </c>
      <c r="H308" s="223">
        <f t="shared" ref="H308:J308" si="129">IF($H248&gt;0,INDEX($Z$168:$AC$180,MATCH($M129,$Y$168:$Y$180,0),MATCH(H$303,$Z$167:$AC$167,0)),0)</f>
        <v>0</v>
      </c>
      <c r="I308" s="223">
        <f t="shared" si="129"/>
        <v>0</v>
      </c>
      <c r="J308" s="223">
        <f t="shared" si="129"/>
        <v>0</v>
      </c>
      <c r="K308" s="223">
        <f t="shared" si="126"/>
        <v>0</v>
      </c>
      <c r="L308" s="757" cm="1">
        <f t="array" ref="L308">INDEX($H308:$K308,0,MATCH(L$303,$H$303:$K$303,0))*INDEX($J$297:$R$300,MATCH(L$303,$I$297:$I$300,0),MATCH(L$302,$J$296:$R$296,0))+IF(SUM($H308:$I308)&gt;0,INDEX($U$297:$AC$300,MATCH(L$303,$I$297:$I$300,0),MATCH(L$302,$J$296:$R$296,0)))</f>
        <v>0</v>
      </c>
      <c r="M308" s="757" cm="1">
        <f t="array" ref="M308">INDEX($H308:$K308,0,MATCH(M$303,$H$303:$K$303,0))*INDEX($J$297:$R$300,MATCH(M$303,$I$297:$I$300,0),MATCH(M$302,$J$296:$R$296,0))+IF(SUM($H308:$I308)&gt;0,INDEX($U$297:$AC$300,MATCH(M$303,$I$297:$I$300,0),MATCH(M$302,$J$296:$R$296,0)))</f>
        <v>0</v>
      </c>
      <c r="N308" s="757" cm="1">
        <f t="array" ref="N308">INDEX($H308:$K308,0,MATCH(N$303,$H$303:$K$303,0))*INDEX($J$297:$R$300,MATCH(N$303,$I$297:$I$300,0),MATCH(N$302,$J$296:$R$296,0))+IF(SUM($H308:$I308)&gt;0,INDEX($U$297:$AC$300,MATCH(N$303,$I$297:$I$300,0),MATCH(N$302,$J$296:$R$296,0)))</f>
        <v>0</v>
      </c>
      <c r="O308" s="757" cm="1">
        <f t="array" ref="O308">INDEX($H308:$K308,0,MATCH(O$303,$H$303:$K$303,0))*INDEX($J$297:$R$300,MATCH(O$303,$I$297:$I$300,0),MATCH(O$302,$J$296:$R$296,0))+IF(SUM($H308:$I308)&gt;0,INDEX($U$297:$AC$300,MATCH(O$303,$I$297:$I$300,0),MATCH(O$302,$J$296:$R$296,0)))</f>
        <v>0</v>
      </c>
      <c r="P308" s="757" cm="1">
        <f t="array" ref="P308">INDEX($H308:$K308,0,MATCH(P$303,$H$303:$K$303,0))*INDEX($J$297:$R$300,MATCH(P$303,$I$297:$I$300,0),MATCH(P$302,$J$296:$R$296,0))+IF(SUM($H308:$I308)&gt;0,INDEX($U$297:$AC$300,MATCH(P$303,$I$297:$I$300,0),MATCH(P$302,$J$296:$R$296,0)))</f>
        <v>0</v>
      </c>
      <c r="Q308" s="757" cm="1">
        <f t="array" ref="Q308">INDEX($H308:$K308,0,MATCH(Q$303,$H$303:$K$303,0))*INDEX($J$297:$R$300,MATCH(Q$303,$I$297:$I$300,0),MATCH(Q$302,$J$296:$R$296,0))+IF(SUM($H308:$I308)&gt;0,INDEX($U$297:$AC$300,MATCH(Q$303,$I$297:$I$300,0),MATCH(Q$302,$J$296:$R$296,0)))</f>
        <v>0</v>
      </c>
      <c r="R308" s="757" cm="1">
        <f t="array" ref="R308">INDEX($H308:$K308,0,MATCH(R$303,$H$303:$K$303,0))*INDEX($J$297:$R$300,MATCH(R$303,$I$297:$I$300,0),MATCH(R$302,$J$296:$R$296,0))+IF(SUM($H308:$I308)&gt;0,INDEX($U$297:$AC$300,MATCH(R$303,$I$297:$I$300,0),MATCH(R$302,$J$296:$R$296,0)))</f>
        <v>0</v>
      </c>
      <c r="S308" s="757" cm="1">
        <f t="array" ref="S308">INDEX($H308:$K308,0,MATCH(S$303,$H$303:$K$303,0))*INDEX($J$297:$R$300,MATCH(S$303,$I$297:$I$300,0),MATCH(S$302,$J$296:$R$296,0))+IF(SUM($H308:$I308)&gt;0,INDEX($U$297:$AC$300,MATCH(S$303,$I$297:$I$300,0),MATCH(S$302,$J$296:$R$296,0)))</f>
        <v>0</v>
      </c>
      <c r="T308" s="757" cm="1">
        <f t="array" ref="T308">INDEX($H308:$K308,0,MATCH(T$303,$H$303:$K$303,0))*INDEX($J$297:$R$300,MATCH(T$303,$I$297:$I$300,0),MATCH(T$302,$J$296:$R$296,0))+IF(SUM($H308:$I308)&gt;0,INDEX($U$297:$AC$300,MATCH(T$303,$I$297:$I$300,0),MATCH(T$302,$J$296:$R$296,0)))</f>
        <v>0</v>
      </c>
      <c r="U308" s="757" cm="1">
        <f t="array" ref="U308">INDEX($H308:$K308,0,MATCH(U$303,$H$303:$K$303,0))*INDEX($J$297:$R$300,MATCH(U$303,$I$297:$I$300,0),MATCH(U$302,$J$296:$R$296,0))+IF(SUM($H308:$I308)&gt;0,INDEX($U$297:$AC$300,MATCH(U$303,$I$297:$I$300,0),MATCH(U$302,$J$296:$R$296,0)))</f>
        <v>0</v>
      </c>
      <c r="V308" s="757" cm="1">
        <f t="array" ref="V308">INDEX($H308:$K308,0,MATCH(V$303,$H$303:$K$303,0))*INDEX($J$297:$R$300,MATCH(V$303,$I$297:$I$300,0),MATCH(V$302,$J$296:$R$296,0))+IF(SUM($H308:$I308)&gt;0,INDEX($U$297:$AC$300,MATCH(V$303,$I$297:$I$300,0),MATCH(V$302,$J$296:$R$296,0)))</f>
        <v>0</v>
      </c>
      <c r="W308" s="757" cm="1">
        <f t="array" ref="W308">INDEX($H308:$K308,0,MATCH(W$303,$H$303:$K$303,0))*INDEX($J$297:$R$300,MATCH(W$303,$I$297:$I$300,0),MATCH(W$302,$J$296:$R$296,0))+IF(SUM($H308:$I308)&gt;0,INDEX($U$297:$AC$300,MATCH(W$303,$I$297:$I$300,0),MATCH(W$302,$J$296:$R$296,0)))</f>
        <v>0</v>
      </c>
      <c r="X308" s="757" cm="1">
        <f t="array" ref="X308">INDEX($H308:$K308,0,MATCH(X$303,$H$303:$K$303,0))*INDEX($J$297:$R$300,MATCH(X$303,$I$297:$I$300,0),MATCH(X$302,$J$296:$R$296,0))+IF(SUM($H308:$I308)&gt;0,INDEX($U$297:$AC$300,MATCH(X$303,$I$297:$I$300,0),MATCH(X$302,$J$296:$R$296,0)))</f>
        <v>0</v>
      </c>
      <c r="Y308" s="757" cm="1">
        <f t="array" ref="Y308">INDEX($H308:$K308,0,MATCH(Y$303,$H$303:$K$303,0))*INDEX($J$297:$R$300,MATCH(Y$303,$I$297:$I$300,0),MATCH(Y$302,$J$296:$R$296,0))+IF(SUM($H308:$I308)&gt;0,INDEX($U$297:$AC$300,MATCH(Y$303,$I$297:$I$300,0),MATCH(Y$302,$J$296:$R$296,0)))</f>
        <v>0</v>
      </c>
      <c r="Z308" s="757" cm="1">
        <f t="array" ref="Z308">INDEX($H308:$K308,0,MATCH(Z$303,$H$303:$K$303,0))*INDEX($J$297:$R$300,MATCH(Z$303,$I$297:$I$300,0),MATCH(Z$302,$J$296:$R$296,0))+IF(SUM($H308:$I308)&gt;0,INDEX($U$297:$AC$300,MATCH(Z$303,$I$297:$I$300,0),MATCH(Z$302,$J$296:$R$296,0)))</f>
        <v>0</v>
      </c>
      <c r="AA308" s="757" cm="1">
        <f t="array" ref="AA308">INDEX($H308:$K308,0,MATCH(AA$303,$H$303:$K$303,0))*INDEX($J$297:$R$300,MATCH(AA$303,$I$297:$I$300,0),MATCH(AA$302,$J$296:$R$296,0))+IF(SUM($H308:$I308)&gt;0,INDEX($U$297:$AC$300,MATCH(AA$303,$I$297:$I$300,0),MATCH(AA$302,$J$296:$R$296,0)))</f>
        <v>0</v>
      </c>
      <c r="AB308" s="757" cm="1">
        <f t="array" ref="AB308">INDEX($H308:$K308,0,MATCH(AB$303,$H$303:$K$303,0))*INDEX($J$297:$R$300,MATCH(AB$303,$I$297:$I$300,0),MATCH(AB$302,$J$296:$R$296,0))+IF(SUM($H308:$I308)&gt;0,INDEX($U$297:$AC$300,MATCH(AB$303,$I$297:$I$300,0),MATCH(AB$302,$J$296:$R$296,0)))</f>
        <v>0</v>
      </c>
      <c r="AC308" s="757" cm="1">
        <f t="array" ref="AC308">INDEX($H308:$K308,0,MATCH(AC$303,$H$303:$K$303,0))*INDEX($J$297:$R$300,MATCH(AC$303,$I$297:$I$300,0),MATCH(AC$302,$J$296:$R$296,0))+IF(SUM($H308:$I308)&gt;0,INDEX($U$297:$AC$300,MATCH(AC$303,$I$297:$I$300,0),MATCH(AC$302,$J$296:$R$296,0)))</f>
        <v>0</v>
      </c>
      <c r="AD308" s="757" cm="1">
        <f t="array" ref="AD308">INDEX($H308:$K308,0,MATCH(AD$303,$H$303:$K$303,0))*INDEX($J$297:$R$300,MATCH(AD$303,$I$297:$I$300,0),MATCH(AD$302,$J$296:$R$296,0))+IF(SUM($H308:$I308)&gt;0,INDEX($U$297:$AC$300,MATCH(AD$303,$I$297:$I$300,0),MATCH(AD$302,$J$296:$R$296,0)))</f>
        <v>0</v>
      </c>
      <c r="AE308" s="757" cm="1">
        <f t="array" ref="AE308">INDEX($H308:$K308,0,MATCH(AE$303,$H$303:$K$303,0))*INDEX($J$297:$R$300,MATCH(AE$303,$I$297:$I$300,0),MATCH(AE$302,$J$296:$R$296,0))+IF(SUM($H308:$I308)&gt;0,INDEX($U$297:$AC$300,MATCH(AE$303,$I$297:$I$300,0),MATCH(AE$302,$J$296:$R$296,0)))</f>
        <v>0</v>
      </c>
      <c r="AF308" s="757" cm="1">
        <f t="array" ref="AF308">INDEX($H308:$K308,0,MATCH(AF$303,$H$303:$K$303,0))*INDEX($J$297:$R$300,MATCH(AF$303,$I$297:$I$300,0),MATCH(AF$302,$J$296:$R$296,0))+IF(SUM($H308:$I308)&gt;0,INDEX($U$297:$AC$300,MATCH(AF$303,$I$297:$I$300,0),MATCH(AF$302,$J$296:$R$296,0)))</f>
        <v>0</v>
      </c>
      <c r="AG308" s="757" cm="1">
        <f t="array" ref="AG308">INDEX($H308:$K308,0,MATCH(AG$303,$H$303:$K$303,0))*INDEX($J$297:$R$300,MATCH(AG$303,$I$297:$I$300,0),MATCH(AG$302,$J$296:$R$296,0))+IF(SUM($H308:$I308)&gt;0,INDEX($U$297:$AC$300,MATCH(AG$303,$I$297:$I$300,0),MATCH(AG$302,$J$296:$R$296,0)))</f>
        <v>0</v>
      </c>
      <c r="AH308" s="757" cm="1">
        <f t="array" ref="AH308">INDEX($H308:$K308,0,MATCH(AH$303,$H$303:$K$303,0))*INDEX($J$297:$R$300,MATCH(AH$303,$I$297:$I$300,0),MATCH(AH$302,$J$296:$R$296,0))+IF(SUM($H308:$I308)&gt;0,INDEX($U$297:$AC$300,MATCH(AH$303,$I$297:$I$300,0),MATCH(AH$302,$J$296:$R$296,0)))</f>
        <v>0</v>
      </c>
      <c r="AI308" s="757" cm="1">
        <f t="array" ref="AI308">INDEX($H308:$K308,0,MATCH(AI$303,$H$303:$K$303,0))*INDEX($J$297:$R$300,MATCH(AI$303,$I$297:$I$300,0),MATCH(AI$302,$J$296:$R$296,0))+IF(SUM($H308:$I308)&gt;0,INDEX($U$297:$AC$300,MATCH(AI$303,$I$297:$I$300,0),MATCH(AI$302,$J$296:$R$296,0)))</f>
        <v>0</v>
      </c>
      <c r="AJ308" s="757" cm="1">
        <f t="array" ref="AJ308">INDEX($H308:$K308,0,MATCH(AJ$303,$H$303:$K$303,0))*INDEX($J$297:$R$300,MATCH(AJ$303,$I$297:$I$300,0),MATCH(AJ$302,$J$296:$R$296,0))+IF(SUM($H308:$I308)&gt;0,INDEX($U$297:$AC$300,MATCH(AJ$303,$I$297:$I$300,0),MATCH(AJ$302,$J$296:$R$296,0)))</f>
        <v>0</v>
      </c>
      <c r="AK308" s="757" cm="1">
        <f t="array" ref="AK308">INDEX($H308:$K308,0,MATCH(AK$303,$H$303:$K$303,0))*INDEX($J$297:$R$300,MATCH(AK$303,$I$297:$I$300,0),MATCH(AK$302,$J$296:$R$296,0))+IF(SUM($H308:$I308)&gt;0,INDEX($U$297:$AC$300,MATCH(AK$303,$I$297:$I$300,0),MATCH(AK$302,$J$296:$R$296,0)))</f>
        <v>0</v>
      </c>
      <c r="AL308" s="757" cm="1">
        <f t="array" ref="AL308">INDEX($H308:$K308,0,MATCH(AL$303,$H$303:$K$303,0))*INDEX($J$297:$R$300,MATCH(AL$303,$I$297:$I$300,0),MATCH(AL$302,$J$296:$R$296,0))+IF(SUM($H308:$I308)&gt;0,INDEX($U$297:$AC$300,MATCH(AL$303,$I$297:$I$300,0),MATCH(AL$302,$J$296:$R$296,0)))</f>
        <v>0</v>
      </c>
      <c r="AM308" s="757" cm="1">
        <f t="array" ref="AM308">INDEX($H308:$K308,0,MATCH(AM$303,$H$303:$K$303,0))*INDEX($J$297:$R$300,MATCH(AM$303,$I$297:$I$300,0),MATCH(AM$302,$J$296:$R$296,0))+IF(SUM($H308:$I308)&gt;0,INDEX($U$297:$AC$300,MATCH(AM$303,$I$297:$I$300,0),MATCH(AM$302,$J$296:$R$296,0)))</f>
        <v>0</v>
      </c>
      <c r="AN308" s="757" cm="1">
        <f t="array" ref="AN308">INDEX($H308:$K308,0,MATCH(AN$303,$H$303:$K$303,0))*INDEX($J$297:$R$300,MATCH(AN$303,$I$297:$I$300,0),MATCH(AN$302,$J$296:$R$296,0))+IF(SUM($H308:$I308)&gt;0,INDEX($U$297:$AC$300,MATCH(AN$303,$I$297:$I$300,0),MATCH(AN$302,$J$296:$R$296,0)))</f>
        <v>0</v>
      </c>
      <c r="AO308" s="757" cm="1">
        <f t="array" ref="AO308">INDEX($H308:$K308,0,MATCH(AO$303,$H$303:$K$303,0))*INDEX($J$297:$R$300,MATCH(AO$303,$I$297:$I$300,0),MATCH(AO$302,$J$296:$R$296,0))+IF(SUM($H308:$I308)&gt;0,INDEX($U$297:$AC$300,MATCH(AO$303,$I$297:$I$300,0),MATCH(AO$302,$J$296:$R$296,0)))</f>
        <v>0</v>
      </c>
      <c r="AP308" s="757" cm="1">
        <f t="array" ref="AP308">INDEX($H308:$K308,0,MATCH(AP$303,$H$303:$K$303,0))*INDEX($J$297:$R$300,MATCH(AP$303,$I$297:$I$300,0),MATCH(AP$302,$J$296:$R$296,0))+IF(SUM($H308:$I308)&gt;0,INDEX($U$297:$AC$300,MATCH(AP$303,$I$297:$I$300,0),MATCH(AP$302,$J$296:$R$296,0)))</f>
        <v>0</v>
      </c>
      <c r="AQ308" s="757" cm="1">
        <f t="array" ref="AQ308">INDEX($H308:$K308,0,MATCH(AQ$303,$H$303:$K$303,0))*INDEX($J$297:$R$300,MATCH(AQ$303,$I$297:$I$300,0),MATCH(AQ$302,$J$296:$R$296,0))+IF(SUM($H308:$I308)&gt;0,INDEX($U$297:$AC$300,MATCH(AQ$303,$I$297:$I$300,0),MATCH(AQ$302,$J$296:$R$296,0)))</f>
        <v>0</v>
      </c>
      <c r="AR308" s="757" cm="1">
        <f t="array" ref="AR308">INDEX($H308:$K308,0,MATCH(AR$303,$H$303:$K$303,0))*INDEX($J$297:$R$300,MATCH(AR$303,$I$297:$I$300,0),MATCH(AR$302,$J$296:$R$296,0))+IF(SUM($H308:$I308)&gt;0,INDEX($U$297:$AC$300,MATCH(AR$303,$I$297:$I$300,0),MATCH(AR$302,$J$296:$R$296,0)))</f>
        <v>0</v>
      </c>
      <c r="AS308" s="757" cm="1">
        <f t="array" ref="AS308">INDEX($H308:$K308,0,MATCH(AS$303,$H$303:$K$303,0))*INDEX($J$297:$R$300,MATCH(AS$303,$I$297:$I$300,0),MATCH(AS$302,$J$296:$R$296,0))+IF(SUM($H308:$I308)&gt;0,INDEX($U$297:$AC$300,MATCH(AS$303,$I$297:$I$300,0),MATCH(AS$302,$J$296:$R$296,0)))</f>
        <v>0</v>
      </c>
      <c r="AT308" s="757" cm="1">
        <f t="array" ref="AT308">INDEX($H308:$K308,0,MATCH(AT$303,$H$303:$K$303,0))*INDEX($J$297:$R$300,MATCH(AT$303,$I$297:$I$300,0),MATCH(AT$302,$J$296:$R$296,0))+IF(SUM($H308:$I308)&gt;0,INDEX($U$297:$AC$300,MATCH(AT$303,$I$297:$I$300,0),MATCH(AT$302,$J$296:$R$296,0)))</f>
        <v>0</v>
      </c>
      <c r="AU308" s="757"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4.5" outlineLevel="1" x14ac:dyDescent="0.35">
      <c r="A309" s="6"/>
      <c r="B309" s="7"/>
      <c r="C309" s="17"/>
      <c r="D309" s="17"/>
      <c r="E309" s="17"/>
      <c r="F309" s="26"/>
      <c r="G309" s="26" t="str">
        <f t="shared" si="123"/>
        <v>GGGAg2OFa2</v>
      </c>
      <c r="H309" s="223">
        <f t="shared" ref="H309:J309" si="130">IF($H249&gt;0,INDEX($Z$168:$AC$180,MATCH($M130,$Y$168:$Y$180,0),MATCH(H$303,$Z$167:$AC$167,0)),0)</f>
        <v>0</v>
      </c>
      <c r="I309" s="223">
        <f t="shared" si="130"/>
        <v>0</v>
      </c>
      <c r="J309" s="223">
        <f t="shared" si="130"/>
        <v>0</v>
      </c>
      <c r="K309" s="223">
        <f t="shared" si="126"/>
        <v>0</v>
      </c>
      <c r="L309" s="757" cm="1">
        <f t="array" ref="L309">INDEX($H309:$K309,0,MATCH(L$303,$H$303:$K$303,0))*INDEX($J$297:$R$300,MATCH(L$303,$I$297:$I$300,0),MATCH(L$302,$J$296:$R$296,0))+IF(SUM($H309:$I309)&gt;0,INDEX($U$297:$AC$300,MATCH(L$303,$I$297:$I$300,0),MATCH(L$302,$J$296:$R$296,0)))</f>
        <v>0</v>
      </c>
      <c r="M309" s="757" cm="1">
        <f t="array" ref="M309">INDEX($H309:$K309,0,MATCH(M$303,$H$303:$K$303,0))*INDEX($J$297:$R$300,MATCH(M$303,$I$297:$I$300,0),MATCH(M$302,$J$296:$R$296,0))+IF(SUM($H309:$I309)&gt;0,INDEX($U$297:$AC$300,MATCH(M$303,$I$297:$I$300,0),MATCH(M$302,$J$296:$R$296,0)))</f>
        <v>0</v>
      </c>
      <c r="N309" s="757" cm="1">
        <f t="array" ref="N309">INDEX($H309:$K309,0,MATCH(N$303,$H$303:$K$303,0))*INDEX($J$297:$R$300,MATCH(N$303,$I$297:$I$300,0),MATCH(N$302,$J$296:$R$296,0))+IF(SUM($H309:$I309)&gt;0,INDEX($U$297:$AC$300,MATCH(N$303,$I$297:$I$300,0),MATCH(N$302,$J$296:$R$296,0)))</f>
        <v>0</v>
      </c>
      <c r="O309" s="757" cm="1">
        <f t="array" ref="O309">INDEX($H309:$K309,0,MATCH(O$303,$H$303:$K$303,0))*INDEX($J$297:$R$300,MATCH(O$303,$I$297:$I$300,0),MATCH(O$302,$J$296:$R$296,0))+IF(SUM($H309:$I309)&gt;0,INDEX($U$297:$AC$300,MATCH(O$303,$I$297:$I$300,0),MATCH(O$302,$J$296:$R$296,0)))</f>
        <v>0</v>
      </c>
      <c r="P309" s="757" cm="1">
        <f t="array" ref="P309">INDEX($H309:$K309,0,MATCH(P$303,$H$303:$K$303,0))*INDEX($J$297:$R$300,MATCH(P$303,$I$297:$I$300,0),MATCH(P$302,$J$296:$R$296,0))+IF(SUM($H309:$I309)&gt;0,INDEX($U$297:$AC$300,MATCH(P$303,$I$297:$I$300,0),MATCH(P$302,$J$296:$R$296,0)))</f>
        <v>0</v>
      </c>
      <c r="Q309" s="757" cm="1">
        <f t="array" ref="Q309">INDEX($H309:$K309,0,MATCH(Q$303,$H$303:$K$303,0))*INDEX($J$297:$R$300,MATCH(Q$303,$I$297:$I$300,0),MATCH(Q$302,$J$296:$R$296,0))+IF(SUM($H309:$I309)&gt;0,INDEX($U$297:$AC$300,MATCH(Q$303,$I$297:$I$300,0),MATCH(Q$302,$J$296:$R$296,0)))</f>
        <v>0</v>
      </c>
      <c r="R309" s="757" cm="1">
        <f t="array" ref="R309">INDEX($H309:$K309,0,MATCH(R$303,$H$303:$K$303,0))*INDEX($J$297:$R$300,MATCH(R$303,$I$297:$I$300,0),MATCH(R$302,$J$296:$R$296,0))+IF(SUM($H309:$I309)&gt;0,INDEX($U$297:$AC$300,MATCH(R$303,$I$297:$I$300,0),MATCH(R$302,$J$296:$R$296,0)))</f>
        <v>0</v>
      </c>
      <c r="S309" s="757" cm="1">
        <f t="array" ref="S309">INDEX($H309:$K309,0,MATCH(S$303,$H$303:$K$303,0))*INDEX($J$297:$R$300,MATCH(S$303,$I$297:$I$300,0),MATCH(S$302,$J$296:$R$296,0))+IF(SUM($H309:$I309)&gt;0,INDEX($U$297:$AC$300,MATCH(S$303,$I$297:$I$300,0),MATCH(S$302,$J$296:$R$296,0)))</f>
        <v>0</v>
      </c>
      <c r="T309" s="757" cm="1">
        <f t="array" ref="T309">INDEX($H309:$K309,0,MATCH(T$303,$H$303:$K$303,0))*INDEX($J$297:$R$300,MATCH(T$303,$I$297:$I$300,0),MATCH(T$302,$J$296:$R$296,0))+IF(SUM($H309:$I309)&gt;0,INDEX($U$297:$AC$300,MATCH(T$303,$I$297:$I$300,0),MATCH(T$302,$J$296:$R$296,0)))</f>
        <v>0</v>
      </c>
      <c r="U309" s="757" cm="1">
        <f t="array" ref="U309">INDEX($H309:$K309,0,MATCH(U$303,$H$303:$K$303,0))*INDEX($J$297:$R$300,MATCH(U$303,$I$297:$I$300,0),MATCH(U$302,$J$296:$R$296,0))+IF(SUM($H309:$I309)&gt;0,INDEX($U$297:$AC$300,MATCH(U$303,$I$297:$I$300,0),MATCH(U$302,$J$296:$R$296,0)))</f>
        <v>0</v>
      </c>
      <c r="V309" s="757" cm="1">
        <f t="array" ref="V309">INDEX($H309:$K309,0,MATCH(V$303,$H$303:$K$303,0))*INDEX($J$297:$R$300,MATCH(V$303,$I$297:$I$300,0),MATCH(V$302,$J$296:$R$296,0))+IF(SUM($H309:$I309)&gt;0,INDEX($U$297:$AC$300,MATCH(V$303,$I$297:$I$300,0),MATCH(V$302,$J$296:$R$296,0)))</f>
        <v>0</v>
      </c>
      <c r="W309" s="757" cm="1">
        <f t="array" ref="W309">INDEX($H309:$K309,0,MATCH(W$303,$H$303:$K$303,0))*INDEX($J$297:$R$300,MATCH(W$303,$I$297:$I$300,0),MATCH(W$302,$J$296:$R$296,0))+IF(SUM($H309:$I309)&gt;0,INDEX($U$297:$AC$300,MATCH(W$303,$I$297:$I$300,0),MATCH(W$302,$J$296:$R$296,0)))</f>
        <v>0</v>
      </c>
      <c r="X309" s="757" cm="1">
        <f t="array" ref="X309">INDEX($H309:$K309,0,MATCH(X$303,$H$303:$K$303,0))*INDEX($J$297:$R$300,MATCH(X$303,$I$297:$I$300,0),MATCH(X$302,$J$296:$R$296,0))+IF(SUM($H309:$I309)&gt;0,INDEX($U$297:$AC$300,MATCH(X$303,$I$297:$I$300,0),MATCH(X$302,$J$296:$R$296,0)))</f>
        <v>0</v>
      </c>
      <c r="Y309" s="757" cm="1">
        <f t="array" ref="Y309">INDEX($H309:$K309,0,MATCH(Y$303,$H$303:$K$303,0))*INDEX($J$297:$R$300,MATCH(Y$303,$I$297:$I$300,0),MATCH(Y$302,$J$296:$R$296,0))+IF(SUM($H309:$I309)&gt;0,INDEX($U$297:$AC$300,MATCH(Y$303,$I$297:$I$300,0),MATCH(Y$302,$J$296:$R$296,0)))</f>
        <v>0</v>
      </c>
      <c r="Z309" s="757" cm="1">
        <f t="array" ref="Z309">INDEX($H309:$K309,0,MATCH(Z$303,$H$303:$K$303,0))*INDEX($J$297:$R$300,MATCH(Z$303,$I$297:$I$300,0),MATCH(Z$302,$J$296:$R$296,0))+IF(SUM($H309:$I309)&gt;0,INDEX($U$297:$AC$300,MATCH(Z$303,$I$297:$I$300,0),MATCH(Z$302,$J$296:$R$296,0)))</f>
        <v>0</v>
      </c>
      <c r="AA309" s="757" cm="1">
        <f t="array" ref="AA309">INDEX($H309:$K309,0,MATCH(AA$303,$H$303:$K$303,0))*INDEX($J$297:$R$300,MATCH(AA$303,$I$297:$I$300,0),MATCH(AA$302,$J$296:$R$296,0))+IF(SUM($H309:$I309)&gt;0,INDEX($U$297:$AC$300,MATCH(AA$303,$I$297:$I$300,0),MATCH(AA$302,$J$296:$R$296,0)))</f>
        <v>0</v>
      </c>
      <c r="AB309" s="757" cm="1">
        <f t="array" ref="AB309">INDEX($H309:$K309,0,MATCH(AB$303,$H$303:$K$303,0))*INDEX($J$297:$R$300,MATCH(AB$303,$I$297:$I$300,0),MATCH(AB$302,$J$296:$R$296,0))+IF(SUM($H309:$I309)&gt;0,INDEX($U$297:$AC$300,MATCH(AB$303,$I$297:$I$300,0),MATCH(AB$302,$J$296:$R$296,0)))</f>
        <v>0</v>
      </c>
      <c r="AC309" s="757" cm="1">
        <f t="array" ref="AC309">INDEX($H309:$K309,0,MATCH(AC$303,$H$303:$K$303,0))*INDEX($J$297:$R$300,MATCH(AC$303,$I$297:$I$300,0),MATCH(AC$302,$J$296:$R$296,0))+IF(SUM($H309:$I309)&gt;0,INDEX($U$297:$AC$300,MATCH(AC$303,$I$297:$I$300,0),MATCH(AC$302,$J$296:$R$296,0)))</f>
        <v>0</v>
      </c>
      <c r="AD309" s="757" cm="1">
        <f t="array" ref="AD309">INDEX($H309:$K309,0,MATCH(AD$303,$H$303:$K$303,0))*INDEX($J$297:$R$300,MATCH(AD$303,$I$297:$I$300,0),MATCH(AD$302,$J$296:$R$296,0))+IF(SUM($H309:$I309)&gt;0,INDEX($U$297:$AC$300,MATCH(AD$303,$I$297:$I$300,0),MATCH(AD$302,$J$296:$R$296,0)))</f>
        <v>0</v>
      </c>
      <c r="AE309" s="757" cm="1">
        <f t="array" ref="AE309">INDEX($H309:$K309,0,MATCH(AE$303,$H$303:$K$303,0))*INDEX($J$297:$R$300,MATCH(AE$303,$I$297:$I$300,0),MATCH(AE$302,$J$296:$R$296,0))+IF(SUM($H309:$I309)&gt;0,INDEX($U$297:$AC$300,MATCH(AE$303,$I$297:$I$300,0),MATCH(AE$302,$J$296:$R$296,0)))</f>
        <v>0</v>
      </c>
      <c r="AF309" s="757" cm="1">
        <f t="array" ref="AF309">INDEX($H309:$K309,0,MATCH(AF$303,$H$303:$K$303,0))*INDEX($J$297:$R$300,MATCH(AF$303,$I$297:$I$300,0),MATCH(AF$302,$J$296:$R$296,0))+IF(SUM($H309:$I309)&gt;0,INDEX($U$297:$AC$300,MATCH(AF$303,$I$297:$I$300,0),MATCH(AF$302,$J$296:$R$296,0)))</f>
        <v>0</v>
      </c>
      <c r="AG309" s="757" cm="1">
        <f t="array" ref="AG309">INDEX($H309:$K309,0,MATCH(AG$303,$H$303:$K$303,0))*INDEX($J$297:$R$300,MATCH(AG$303,$I$297:$I$300,0),MATCH(AG$302,$J$296:$R$296,0))+IF(SUM($H309:$I309)&gt;0,INDEX($U$297:$AC$300,MATCH(AG$303,$I$297:$I$300,0),MATCH(AG$302,$J$296:$R$296,0)))</f>
        <v>0</v>
      </c>
      <c r="AH309" s="757" cm="1">
        <f t="array" ref="AH309">INDEX($H309:$K309,0,MATCH(AH$303,$H$303:$K$303,0))*INDEX($J$297:$R$300,MATCH(AH$303,$I$297:$I$300,0),MATCH(AH$302,$J$296:$R$296,0))+IF(SUM($H309:$I309)&gt;0,INDEX($U$297:$AC$300,MATCH(AH$303,$I$297:$I$300,0),MATCH(AH$302,$J$296:$R$296,0)))</f>
        <v>0</v>
      </c>
      <c r="AI309" s="757" cm="1">
        <f t="array" ref="AI309">INDEX($H309:$K309,0,MATCH(AI$303,$H$303:$K$303,0))*INDEX($J$297:$R$300,MATCH(AI$303,$I$297:$I$300,0),MATCH(AI$302,$J$296:$R$296,0))+IF(SUM($H309:$I309)&gt;0,INDEX($U$297:$AC$300,MATCH(AI$303,$I$297:$I$300,0),MATCH(AI$302,$J$296:$R$296,0)))</f>
        <v>0</v>
      </c>
      <c r="AJ309" s="757" cm="1">
        <f t="array" ref="AJ309">INDEX($H309:$K309,0,MATCH(AJ$303,$H$303:$K$303,0))*INDEX($J$297:$R$300,MATCH(AJ$303,$I$297:$I$300,0),MATCH(AJ$302,$J$296:$R$296,0))+IF(SUM($H309:$I309)&gt;0,INDEX($U$297:$AC$300,MATCH(AJ$303,$I$297:$I$300,0),MATCH(AJ$302,$J$296:$R$296,0)))</f>
        <v>0</v>
      </c>
      <c r="AK309" s="757" cm="1">
        <f t="array" ref="AK309">INDEX($H309:$K309,0,MATCH(AK$303,$H$303:$K$303,0))*INDEX($J$297:$R$300,MATCH(AK$303,$I$297:$I$300,0),MATCH(AK$302,$J$296:$R$296,0))+IF(SUM($H309:$I309)&gt;0,INDEX($U$297:$AC$300,MATCH(AK$303,$I$297:$I$300,0),MATCH(AK$302,$J$296:$R$296,0)))</f>
        <v>0</v>
      </c>
      <c r="AL309" s="757" cm="1">
        <f t="array" ref="AL309">INDEX($H309:$K309,0,MATCH(AL$303,$H$303:$K$303,0))*INDEX($J$297:$R$300,MATCH(AL$303,$I$297:$I$300,0),MATCH(AL$302,$J$296:$R$296,0))+IF(SUM($H309:$I309)&gt;0,INDEX($U$297:$AC$300,MATCH(AL$303,$I$297:$I$300,0),MATCH(AL$302,$J$296:$R$296,0)))</f>
        <v>0</v>
      </c>
      <c r="AM309" s="757" cm="1">
        <f t="array" ref="AM309">INDEX($H309:$K309,0,MATCH(AM$303,$H$303:$K$303,0))*INDEX($J$297:$R$300,MATCH(AM$303,$I$297:$I$300,0),MATCH(AM$302,$J$296:$R$296,0))+IF(SUM($H309:$I309)&gt;0,INDEX($U$297:$AC$300,MATCH(AM$303,$I$297:$I$300,0),MATCH(AM$302,$J$296:$R$296,0)))</f>
        <v>0</v>
      </c>
      <c r="AN309" s="757" cm="1">
        <f t="array" ref="AN309">INDEX($H309:$K309,0,MATCH(AN$303,$H$303:$K$303,0))*INDEX($J$297:$R$300,MATCH(AN$303,$I$297:$I$300,0),MATCH(AN$302,$J$296:$R$296,0))+IF(SUM($H309:$I309)&gt;0,INDEX($U$297:$AC$300,MATCH(AN$303,$I$297:$I$300,0),MATCH(AN$302,$J$296:$R$296,0)))</f>
        <v>0</v>
      </c>
      <c r="AO309" s="757" cm="1">
        <f t="array" ref="AO309">INDEX($H309:$K309,0,MATCH(AO$303,$H$303:$K$303,0))*INDEX($J$297:$R$300,MATCH(AO$303,$I$297:$I$300,0),MATCH(AO$302,$J$296:$R$296,0))+IF(SUM($H309:$I309)&gt;0,INDEX($U$297:$AC$300,MATCH(AO$303,$I$297:$I$300,0),MATCH(AO$302,$J$296:$R$296,0)))</f>
        <v>0</v>
      </c>
      <c r="AP309" s="757" cm="1">
        <f t="array" ref="AP309">INDEX($H309:$K309,0,MATCH(AP$303,$H$303:$K$303,0))*INDEX($J$297:$R$300,MATCH(AP$303,$I$297:$I$300,0),MATCH(AP$302,$J$296:$R$296,0))+IF(SUM($H309:$I309)&gt;0,INDEX($U$297:$AC$300,MATCH(AP$303,$I$297:$I$300,0),MATCH(AP$302,$J$296:$R$296,0)))</f>
        <v>0</v>
      </c>
      <c r="AQ309" s="757" cm="1">
        <f t="array" ref="AQ309">INDEX($H309:$K309,0,MATCH(AQ$303,$H$303:$K$303,0))*INDEX($J$297:$R$300,MATCH(AQ$303,$I$297:$I$300,0),MATCH(AQ$302,$J$296:$R$296,0))+IF(SUM($H309:$I309)&gt;0,INDEX($U$297:$AC$300,MATCH(AQ$303,$I$297:$I$300,0),MATCH(AQ$302,$J$296:$R$296,0)))</f>
        <v>0</v>
      </c>
      <c r="AR309" s="757" cm="1">
        <f t="array" ref="AR309">INDEX($H309:$K309,0,MATCH(AR$303,$H$303:$K$303,0))*INDEX($J$297:$R$300,MATCH(AR$303,$I$297:$I$300,0),MATCH(AR$302,$J$296:$R$296,0))+IF(SUM($H309:$I309)&gt;0,INDEX($U$297:$AC$300,MATCH(AR$303,$I$297:$I$300,0),MATCH(AR$302,$J$296:$R$296,0)))</f>
        <v>0</v>
      </c>
      <c r="AS309" s="757" cm="1">
        <f t="array" ref="AS309">INDEX($H309:$K309,0,MATCH(AS$303,$H$303:$K$303,0))*INDEX($J$297:$R$300,MATCH(AS$303,$I$297:$I$300,0),MATCH(AS$302,$J$296:$R$296,0))+IF(SUM($H309:$I309)&gt;0,INDEX($U$297:$AC$300,MATCH(AS$303,$I$297:$I$300,0),MATCH(AS$302,$J$296:$R$296,0)))</f>
        <v>0</v>
      </c>
      <c r="AT309" s="757" cm="1">
        <f t="array" ref="AT309">INDEX($H309:$K309,0,MATCH(AT$303,$H$303:$K$303,0))*INDEX($J$297:$R$300,MATCH(AT$303,$I$297:$I$300,0),MATCH(AT$302,$J$296:$R$296,0))+IF(SUM($H309:$I309)&gt;0,INDEX($U$297:$AC$300,MATCH(AT$303,$I$297:$I$300,0),MATCH(AT$302,$J$296:$R$296,0)))</f>
        <v>0</v>
      </c>
      <c r="AU309" s="757"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4.5" outlineLevel="1" x14ac:dyDescent="0.35">
      <c r="A310" s="6"/>
      <c r="B310" s="7"/>
      <c r="C310" s="17"/>
      <c r="D310" s="17"/>
      <c r="E310" s="17"/>
      <c r="F310" s="26"/>
      <c r="G310" s="26" t="str">
        <f t="shared" si="123"/>
        <v>GGGC1Na2</v>
      </c>
      <c r="H310" s="223">
        <f t="shared" ref="H310:J310" si="131">IF($H250&gt;0,INDEX($Z$168:$AC$180,MATCH($M131,$Y$168:$Y$180,0),MATCH(H$303,$Z$167:$AC$167,0)),0)</f>
        <v>0</v>
      </c>
      <c r="I310" s="223">
        <f t="shared" si="131"/>
        <v>0</v>
      </c>
      <c r="J310" s="223">
        <f t="shared" si="131"/>
        <v>0</v>
      </c>
      <c r="K310" s="223">
        <f t="shared" si="126"/>
        <v>0</v>
      </c>
      <c r="L310" s="757" cm="1">
        <f t="array" ref="L310">INDEX($H310:$K310,0,MATCH(L$303,$H$303:$K$303,0))*INDEX($J$297:$R$300,MATCH(L$303,$I$297:$I$300,0),MATCH(L$302,$J$296:$R$296,0))+IF(SUM($H310:$I310)&gt;0,INDEX($U$297:$AC$300,MATCH(L$303,$I$297:$I$300,0),MATCH(L$302,$J$296:$R$296,0)))</f>
        <v>0</v>
      </c>
      <c r="M310" s="757" cm="1">
        <f t="array" ref="M310">INDEX($H310:$K310,0,MATCH(M$303,$H$303:$K$303,0))*INDEX($J$297:$R$300,MATCH(M$303,$I$297:$I$300,0),MATCH(M$302,$J$296:$R$296,0))+IF(SUM($H310:$I310)&gt;0,INDEX($U$297:$AC$300,MATCH(M$303,$I$297:$I$300,0),MATCH(M$302,$J$296:$R$296,0)))</f>
        <v>0</v>
      </c>
      <c r="N310" s="757" cm="1">
        <f t="array" ref="N310">INDEX($H310:$K310,0,MATCH(N$303,$H$303:$K$303,0))*INDEX($J$297:$R$300,MATCH(N$303,$I$297:$I$300,0),MATCH(N$302,$J$296:$R$296,0))+IF(SUM($H310:$I310)&gt;0,INDEX($U$297:$AC$300,MATCH(N$303,$I$297:$I$300,0),MATCH(N$302,$J$296:$R$296,0)))</f>
        <v>0</v>
      </c>
      <c r="O310" s="757" cm="1">
        <f t="array" ref="O310">INDEX($H310:$K310,0,MATCH(O$303,$H$303:$K$303,0))*INDEX($J$297:$R$300,MATCH(O$303,$I$297:$I$300,0),MATCH(O$302,$J$296:$R$296,0))+IF(SUM($H310:$I310)&gt;0,INDEX($U$297:$AC$300,MATCH(O$303,$I$297:$I$300,0),MATCH(O$302,$J$296:$R$296,0)))</f>
        <v>0</v>
      </c>
      <c r="P310" s="757" cm="1">
        <f t="array" ref="P310">INDEX($H310:$K310,0,MATCH(P$303,$H$303:$K$303,0))*INDEX($J$297:$R$300,MATCH(P$303,$I$297:$I$300,0),MATCH(P$302,$J$296:$R$296,0))+IF(SUM($H310:$I310)&gt;0,INDEX($U$297:$AC$300,MATCH(P$303,$I$297:$I$300,0),MATCH(P$302,$J$296:$R$296,0)))</f>
        <v>0</v>
      </c>
      <c r="Q310" s="757" cm="1">
        <f t="array" ref="Q310">INDEX($H310:$K310,0,MATCH(Q$303,$H$303:$K$303,0))*INDEX($J$297:$R$300,MATCH(Q$303,$I$297:$I$300,0),MATCH(Q$302,$J$296:$R$296,0))+IF(SUM($H310:$I310)&gt;0,INDEX($U$297:$AC$300,MATCH(Q$303,$I$297:$I$300,0),MATCH(Q$302,$J$296:$R$296,0)))</f>
        <v>0</v>
      </c>
      <c r="R310" s="757" cm="1">
        <f t="array" ref="R310">INDEX($H310:$K310,0,MATCH(R$303,$H$303:$K$303,0))*INDEX($J$297:$R$300,MATCH(R$303,$I$297:$I$300,0),MATCH(R$302,$J$296:$R$296,0))+IF(SUM($H310:$I310)&gt;0,INDEX($U$297:$AC$300,MATCH(R$303,$I$297:$I$300,0),MATCH(R$302,$J$296:$R$296,0)))</f>
        <v>0</v>
      </c>
      <c r="S310" s="757" cm="1">
        <f t="array" ref="S310">INDEX($H310:$K310,0,MATCH(S$303,$H$303:$K$303,0))*INDEX($J$297:$R$300,MATCH(S$303,$I$297:$I$300,0),MATCH(S$302,$J$296:$R$296,0))+IF(SUM($H310:$I310)&gt;0,INDEX($U$297:$AC$300,MATCH(S$303,$I$297:$I$300,0),MATCH(S$302,$J$296:$R$296,0)))</f>
        <v>0</v>
      </c>
      <c r="T310" s="757" cm="1">
        <f t="array" ref="T310">INDEX($H310:$K310,0,MATCH(T$303,$H$303:$K$303,0))*INDEX($J$297:$R$300,MATCH(T$303,$I$297:$I$300,0),MATCH(T$302,$J$296:$R$296,0))+IF(SUM($H310:$I310)&gt;0,INDEX($U$297:$AC$300,MATCH(T$303,$I$297:$I$300,0),MATCH(T$302,$J$296:$R$296,0)))</f>
        <v>0</v>
      </c>
      <c r="U310" s="757" cm="1">
        <f t="array" ref="U310">INDEX($H310:$K310,0,MATCH(U$303,$H$303:$K$303,0))*INDEX($J$297:$R$300,MATCH(U$303,$I$297:$I$300,0),MATCH(U$302,$J$296:$R$296,0))+IF(SUM($H310:$I310)&gt;0,INDEX($U$297:$AC$300,MATCH(U$303,$I$297:$I$300,0),MATCH(U$302,$J$296:$R$296,0)))</f>
        <v>0</v>
      </c>
      <c r="V310" s="757" cm="1">
        <f t="array" ref="V310">INDEX($H310:$K310,0,MATCH(V$303,$H$303:$K$303,0))*INDEX($J$297:$R$300,MATCH(V$303,$I$297:$I$300,0),MATCH(V$302,$J$296:$R$296,0))+IF(SUM($H310:$I310)&gt;0,INDEX($U$297:$AC$300,MATCH(V$303,$I$297:$I$300,0),MATCH(V$302,$J$296:$R$296,0)))</f>
        <v>0</v>
      </c>
      <c r="W310" s="757" cm="1">
        <f t="array" ref="W310">INDEX($H310:$K310,0,MATCH(W$303,$H$303:$K$303,0))*INDEX($J$297:$R$300,MATCH(W$303,$I$297:$I$300,0),MATCH(W$302,$J$296:$R$296,0))+IF(SUM($H310:$I310)&gt;0,INDEX($U$297:$AC$300,MATCH(W$303,$I$297:$I$300,0),MATCH(W$302,$J$296:$R$296,0)))</f>
        <v>0</v>
      </c>
      <c r="X310" s="757" cm="1">
        <f t="array" ref="X310">INDEX($H310:$K310,0,MATCH(X$303,$H$303:$K$303,0))*INDEX($J$297:$R$300,MATCH(X$303,$I$297:$I$300,0),MATCH(X$302,$J$296:$R$296,0))+IF(SUM($H310:$I310)&gt;0,INDEX($U$297:$AC$300,MATCH(X$303,$I$297:$I$300,0),MATCH(X$302,$J$296:$R$296,0)))</f>
        <v>0</v>
      </c>
      <c r="Y310" s="757" cm="1">
        <f t="array" ref="Y310">INDEX($H310:$K310,0,MATCH(Y$303,$H$303:$K$303,0))*INDEX($J$297:$R$300,MATCH(Y$303,$I$297:$I$300,0),MATCH(Y$302,$J$296:$R$296,0))+IF(SUM($H310:$I310)&gt;0,INDEX($U$297:$AC$300,MATCH(Y$303,$I$297:$I$300,0),MATCH(Y$302,$J$296:$R$296,0)))</f>
        <v>0</v>
      </c>
      <c r="Z310" s="757" cm="1">
        <f t="array" ref="Z310">INDEX($H310:$K310,0,MATCH(Z$303,$H$303:$K$303,0))*INDEX($J$297:$R$300,MATCH(Z$303,$I$297:$I$300,0),MATCH(Z$302,$J$296:$R$296,0))+IF(SUM($H310:$I310)&gt;0,INDEX($U$297:$AC$300,MATCH(Z$303,$I$297:$I$300,0),MATCH(Z$302,$J$296:$R$296,0)))</f>
        <v>0</v>
      </c>
      <c r="AA310" s="757" cm="1">
        <f t="array" ref="AA310">INDEX($H310:$K310,0,MATCH(AA$303,$H$303:$K$303,0))*INDEX($J$297:$R$300,MATCH(AA$303,$I$297:$I$300,0),MATCH(AA$302,$J$296:$R$296,0))+IF(SUM($H310:$I310)&gt;0,INDEX($U$297:$AC$300,MATCH(AA$303,$I$297:$I$300,0),MATCH(AA$302,$J$296:$R$296,0)))</f>
        <v>0</v>
      </c>
      <c r="AB310" s="757" cm="1">
        <f t="array" ref="AB310">INDEX($H310:$K310,0,MATCH(AB$303,$H$303:$K$303,0))*INDEX($J$297:$R$300,MATCH(AB$303,$I$297:$I$300,0),MATCH(AB$302,$J$296:$R$296,0))+IF(SUM($H310:$I310)&gt;0,INDEX($U$297:$AC$300,MATCH(AB$303,$I$297:$I$300,0),MATCH(AB$302,$J$296:$R$296,0)))</f>
        <v>0</v>
      </c>
      <c r="AC310" s="757" cm="1">
        <f t="array" ref="AC310">INDEX($H310:$K310,0,MATCH(AC$303,$H$303:$K$303,0))*INDEX($J$297:$R$300,MATCH(AC$303,$I$297:$I$300,0),MATCH(AC$302,$J$296:$R$296,0))+IF(SUM($H310:$I310)&gt;0,INDEX($U$297:$AC$300,MATCH(AC$303,$I$297:$I$300,0),MATCH(AC$302,$J$296:$R$296,0)))</f>
        <v>0</v>
      </c>
      <c r="AD310" s="757" cm="1">
        <f t="array" ref="AD310">INDEX($H310:$K310,0,MATCH(AD$303,$H$303:$K$303,0))*INDEX($J$297:$R$300,MATCH(AD$303,$I$297:$I$300,0),MATCH(AD$302,$J$296:$R$296,0))+IF(SUM($H310:$I310)&gt;0,INDEX($U$297:$AC$300,MATCH(AD$303,$I$297:$I$300,0),MATCH(AD$302,$J$296:$R$296,0)))</f>
        <v>0</v>
      </c>
      <c r="AE310" s="757" cm="1">
        <f t="array" ref="AE310">INDEX($H310:$K310,0,MATCH(AE$303,$H$303:$K$303,0))*INDEX($J$297:$R$300,MATCH(AE$303,$I$297:$I$300,0),MATCH(AE$302,$J$296:$R$296,0))+IF(SUM($H310:$I310)&gt;0,INDEX($U$297:$AC$300,MATCH(AE$303,$I$297:$I$300,0),MATCH(AE$302,$J$296:$R$296,0)))</f>
        <v>0</v>
      </c>
      <c r="AF310" s="757" cm="1">
        <f t="array" ref="AF310">INDEX($H310:$K310,0,MATCH(AF$303,$H$303:$K$303,0))*INDEX($J$297:$R$300,MATCH(AF$303,$I$297:$I$300,0),MATCH(AF$302,$J$296:$R$296,0))+IF(SUM($H310:$I310)&gt;0,INDEX($U$297:$AC$300,MATCH(AF$303,$I$297:$I$300,0),MATCH(AF$302,$J$296:$R$296,0)))</f>
        <v>0</v>
      </c>
      <c r="AG310" s="757" cm="1">
        <f t="array" ref="AG310">INDEX($H310:$K310,0,MATCH(AG$303,$H$303:$K$303,0))*INDEX($J$297:$R$300,MATCH(AG$303,$I$297:$I$300,0),MATCH(AG$302,$J$296:$R$296,0))+IF(SUM($H310:$I310)&gt;0,INDEX($U$297:$AC$300,MATCH(AG$303,$I$297:$I$300,0),MATCH(AG$302,$J$296:$R$296,0)))</f>
        <v>0</v>
      </c>
      <c r="AH310" s="757" cm="1">
        <f t="array" ref="AH310">INDEX($H310:$K310,0,MATCH(AH$303,$H$303:$K$303,0))*INDEX($J$297:$R$300,MATCH(AH$303,$I$297:$I$300,0),MATCH(AH$302,$J$296:$R$296,0))+IF(SUM($H310:$I310)&gt;0,INDEX($U$297:$AC$300,MATCH(AH$303,$I$297:$I$300,0),MATCH(AH$302,$J$296:$R$296,0)))</f>
        <v>0</v>
      </c>
      <c r="AI310" s="757" cm="1">
        <f t="array" ref="AI310">INDEX($H310:$K310,0,MATCH(AI$303,$H$303:$K$303,0))*INDEX($J$297:$R$300,MATCH(AI$303,$I$297:$I$300,0),MATCH(AI$302,$J$296:$R$296,0))+IF(SUM($H310:$I310)&gt;0,INDEX($U$297:$AC$300,MATCH(AI$303,$I$297:$I$300,0),MATCH(AI$302,$J$296:$R$296,0)))</f>
        <v>0</v>
      </c>
      <c r="AJ310" s="757" cm="1">
        <f t="array" ref="AJ310">INDEX($H310:$K310,0,MATCH(AJ$303,$H$303:$K$303,0))*INDEX($J$297:$R$300,MATCH(AJ$303,$I$297:$I$300,0),MATCH(AJ$302,$J$296:$R$296,0))+IF(SUM($H310:$I310)&gt;0,INDEX($U$297:$AC$300,MATCH(AJ$303,$I$297:$I$300,0),MATCH(AJ$302,$J$296:$R$296,0)))</f>
        <v>0</v>
      </c>
      <c r="AK310" s="757" cm="1">
        <f t="array" ref="AK310">INDEX($H310:$K310,0,MATCH(AK$303,$H$303:$K$303,0))*INDEX($J$297:$R$300,MATCH(AK$303,$I$297:$I$300,0),MATCH(AK$302,$J$296:$R$296,0))+IF(SUM($H310:$I310)&gt;0,INDEX($U$297:$AC$300,MATCH(AK$303,$I$297:$I$300,0),MATCH(AK$302,$J$296:$R$296,0)))</f>
        <v>0</v>
      </c>
      <c r="AL310" s="757" cm="1">
        <f t="array" ref="AL310">INDEX($H310:$K310,0,MATCH(AL$303,$H$303:$K$303,0))*INDEX($J$297:$R$300,MATCH(AL$303,$I$297:$I$300,0),MATCH(AL$302,$J$296:$R$296,0))+IF(SUM($H310:$I310)&gt;0,INDEX($U$297:$AC$300,MATCH(AL$303,$I$297:$I$300,0),MATCH(AL$302,$J$296:$R$296,0)))</f>
        <v>0</v>
      </c>
      <c r="AM310" s="757" cm="1">
        <f t="array" ref="AM310">INDEX($H310:$K310,0,MATCH(AM$303,$H$303:$K$303,0))*INDEX($J$297:$R$300,MATCH(AM$303,$I$297:$I$300,0),MATCH(AM$302,$J$296:$R$296,0))+IF(SUM($H310:$I310)&gt;0,INDEX($U$297:$AC$300,MATCH(AM$303,$I$297:$I$300,0),MATCH(AM$302,$J$296:$R$296,0)))</f>
        <v>0</v>
      </c>
      <c r="AN310" s="757" cm="1">
        <f t="array" ref="AN310">INDEX($H310:$K310,0,MATCH(AN$303,$H$303:$K$303,0))*INDEX($J$297:$R$300,MATCH(AN$303,$I$297:$I$300,0),MATCH(AN$302,$J$296:$R$296,0))+IF(SUM($H310:$I310)&gt;0,INDEX($U$297:$AC$300,MATCH(AN$303,$I$297:$I$300,0),MATCH(AN$302,$J$296:$R$296,0)))</f>
        <v>0</v>
      </c>
      <c r="AO310" s="757" cm="1">
        <f t="array" ref="AO310">INDEX($H310:$K310,0,MATCH(AO$303,$H$303:$K$303,0))*INDEX($J$297:$R$300,MATCH(AO$303,$I$297:$I$300,0),MATCH(AO$302,$J$296:$R$296,0))+IF(SUM($H310:$I310)&gt;0,INDEX($U$297:$AC$300,MATCH(AO$303,$I$297:$I$300,0),MATCH(AO$302,$J$296:$R$296,0)))</f>
        <v>0</v>
      </c>
      <c r="AP310" s="757" cm="1">
        <f t="array" ref="AP310">INDEX($H310:$K310,0,MATCH(AP$303,$H$303:$K$303,0))*INDEX($J$297:$R$300,MATCH(AP$303,$I$297:$I$300,0),MATCH(AP$302,$J$296:$R$296,0))+IF(SUM($H310:$I310)&gt;0,INDEX($U$297:$AC$300,MATCH(AP$303,$I$297:$I$300,0),MATCH(AP$302,$J$296:$R$296,0)))</f>
        <v>0</v>
      </c>
      <c r="AQ310" s="757" cm="1">
        <f t="array" ref="AQ310">INDEX($H310:$K310,0,MATCH(AQ$303,$H$303:$K$303,0))*INDEX($J$297:$R$300,MATCH(AQ$303,$I$297:$I$300,0),MATCH(AQ$302,$J$296:$R$296,0))+IF(SUM($H310:$I310)&gt;0,INDEX($U$297:$AC$300,MATCH(AQ$303,$I$297:$I$300,0),MATCH(AQ$302,$J$296:$R$296,0)))</f>
        <v>0</v>
      </c>
      <c r="AR310" s="757" cm="1">
        <f t="array" ref="AR310">INDEX($H310:$K310,0,MATCH(AR$303,$H$303:$K$303,0))*INDEX($J$297:$R$300,MATCH(AR$303,$I$297:$I$300,0),MATCH(AR$302,$J$296:$R$296,0))+IF(SUM($H310:$I310)&gt;0,INDEX($U$297:$AC$300,MATCH(AR$303,$I$297:$I$300,0),MATCH(AR$302,$J$296:$R$296,0)))</f>
        <v>0</v>
      </c>
      <c r="AS310" s="757" cm="1">
        <f t="array" ref="AS310">INDEX($H310:$K310,0,MATCH(AS$303,$H$303:$K$303,0))*INDEX($J$297:$R$300,MATCH(AS$303,$I$297:$I$300,0),MATCH(AS$302,$J$296:$R$296,0))+IF(SUM($H310:$I310)&gt;0,INDEX($U$297:$AC$300,MATCH(AS$303,$I$297:$I$300,0),MATCH(AS$302,$J$296:$R$296,0)))</f>
        <v>0</v>
      </c>
      <c r="AT310" s="757" cm="1">
        <f t="array" ref="AT310">INDEX($H310:$K310,0,MATCH(AT$303,$H$303:$K$303,0))*INDEX($J$297:$R$300,MATCH(AT$303,$I$297:$I$300,0),MATCH(AT$302,$J$296:$R$296,0))+IF(SUM($H310:$I310)&gt;0,INDEX($U$297:$AC$300,MATCH(AT$303,$I$297:$I$300,0),MATCH(AT$302,$J$296:$R$296,0)))</f>
        <v>0</v>
      </c>
      <c r="AU310" s="757"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4.5" outlineLevel="1" x14ac:dyDescent="0.35">
      <c r="A311" s="6"/>
      <c r="B311" s="7"/>
      <c r="C311" s="17"/>
      <c r="D311" s="17"/>
      <c r="E311" s="17"/>
      <c r="F311" s="26"/>
      <c r="G311" s="26" t="str">
        <f t="shared" si="123"/>
        <v>GGGC1Ea2</v>
      </c>
      <c r="H311" s="223">
        <f t="shared" ref="H311:J311" si="132">IF($H251&gt;0,INDEX($Z$168:$AC$180,MATCH($M132,$Y$168:$Y$180,0),MATCH(H$303,$Z$167:$AC$167,0)),0)</f>
        <v>0</v>
      </c>
      <c r="I311" s="223">
        <f t="shared" si="132"/>
        <v>0</v>
      </c>
      <c r="J311" s="223">
        <f t="shared" si="132"/>
        <v>0</v>
      </c>
      <c r="K311" s="223">
        <f t="shared" si="126"/>
        <v>0</v>
      </c>
      <c r="L311" s="757" cm="1">
        <f t="array" ref="L311">INDEX($H311:$K311,0,MATCH(L$303,$H$303:$K$303,0))*INDEX($J$297:$R$300,MATCH(L$303,$I$297:$I$300,0),MATCH(L$302,$J$296:$R$296,0))+IF(SUM($H311:$I311)&gt;0,INDEX($U$297:$AC$300,MATCH(L$303,$I$297:$I$300,0),MATCH(L$302,$J$296:$R$296,0)))</f>
        <v>0</v>
      </c>
      <c r="M311" s="757" cm="1">
        <f t="array" ref="M311">INDEX($H311:$K311,0,MATCH(M$303,$H$303:$K$303,0))*INDEX($J$297:$R$300,MATCH(M$303,$I$297:$I$300,0),MATCH(M$302,$J$296:$R$296,0))+IF(SUM($H311:$I311)&gt;0,INDEX($U$297:$AC$300,MATCH(M$303,$I$297:$I$300,0),MATCH(M$302,$J$296:$R$296,0)))</f>
        <v>0</v>
      </c>
      <c r="N311" s="757" cm="1">
        <f t="array" ref="N311">INDEX($H311:$K311,0,MATCH(N$303,$H$303:$K$303,0))*INDEX($J$297:$R$300,MATCH(N$303,$I$297:$I$300,0),MATCH(N$302,$J$296:$R$296,0))+IF(SUM($H311:$I311)&gt;0,INDEX($U$297:$AC$300,MATCH(N$303,$I$297:$I$300,0),MATCH(N$302,$J$296:$R$296,0)))</f>
        <v>0</v>
      </c>
      <c r="O311" s="757" cm="1">
        <f t="array" ref="O311">INDEX($H311:$K311,0,MATCH(O$303,$H$303:$K$303,0))*INDEX($J$297:$R$300,MATCH(O$303,$I$297:$I$300,0),MATCH(O$302,$J$296:$R$296,0))+IF(SUM($H311:$I311)&gt;0,INDEX($U$297:$AC$300,MATCH(O$303,$I$297:$I$300,0),MATCH(O$302,$J$296:$R$296,0)))</f>
        <v>0</v>
      </c>
      <c r="P311" s="757" cm="1">
        <f t="array" ref="P311">INDEX($H311:$K311,0,MATCH(P$303,$H$303:$K$303,0))*INDEX($J$297:$R$300,MATCH(P$303,$I$297:$I$300,0),MATCH(P$302,$J$296:$R$296,0))+IF(SUM($H311:$I311)&gt;0,INDEX($U$297:$AC$300,MATCH(P$303,$I$297:$I$300,0),MATCH(P$302,$J$296:$R$296,0)))</f>
        <v>0</v>
      </c>
      <c r="Q311" s="757" cm="1">
        <f t="array" ref="Q311">INDEX($H311:$K311,0,MATCH(Q$303,$H$303:$K$303,0))*INDEX($J$297:$R$300,MATCH(Q$303,$I$297:$I$300,0),MATCH(Q$302,$J$296:$R$296,0))+IF(SUM($H311:$I311)&gt;0,INDEX($U$297:$AC$300,MATCH(Q$303,$I$297:$I$300,0),MATCH(Q$302,$J$296:$R$296,0)))</f>
        <v>0</v>
      </c>
      <c r="R311" s="757" cm="1">
        <f t="array" ref="R311">INDEX($H311:$K311,0,MATCH(R$303,$H$303:$K$303,0))*INDEX($J$297:$R$300,MATCH(R$303,$I$297:$I$300,0),MATCH(R$302,$J$296:$R$296,0))+IF(SUM($H311:$I311)&gt;0,INDEX($U$297:$AC$300,MATCH(R$303,$I$297:$I$300,0),MATCH(R$302,$J$296:$R$296,0)))</f>
        <v>0</v>
      </c>
      <c r="S311" s="757" cm="1">
        <f t="array" ref="S311">INDEX($H311:$K311,0,MATCH(S$303,$H$303:$K$303,0))*INDEX($J$297:$R$300,MATCH(S$303,$I$297:$I$300,0),MATCH(S$302,$J$296:$R$296,0))+IF(SUM($H311:$I311)&gt;0,INDEX($U$297:$AC$300,MATCH(S$303,$I$297:$I$300,0),MATCH(S$302,$J$296:$R$296,0)))</f>
        <v>0</v>
      </c>
      <c r="T311" s="757" cm="1">
        <f t="array" ref="T311">INDEX($H311:$K311,0,MATCH(T$303,$H$303:$K$303,0))*INDEX($J$297:$R$300,MATCH(T$303,$I$297:$I$300,0),MATCH(T$302,$J$296:$R$296,0))+IF(SUM($H311:$I311)&gt;0,INDEX($U$297:$AC$300,MATCH(T$303,$I$297:$I$300,0),MATCH(T$302,$J$296:$R$296,0)))</f>
        <v>0</v>
      </c>
      <c r="U311" s="757" cm="1">
        <f t="array" ref="U311">INDEX($H311:$K311,0,MATCH(U$303,$H$303:$K$303,0))*INDEX($J$297:$R$300,MATCH(U$303,$I$297:$I$300,0),MATCH(U$302,$J$296:$R$296,0))+IF(SUM($H311:$I311)&gt;0,INDEX($U$297:$AC$300,MATCH(U$303,$I$297:$I$300,0),MATCH(U$302,$J$296:$R$296,0)))</f>
        <v>0</v>
      </c>
      <c r="V311" s="757" cm="1">
        <f t="array" ref="V311">INDEX($H311:$K311,0,MATCH(V$303,$H$303:$K$303,0))*INDEX($J$297:$R$300,MATCH(V$303,$I$297:$I$300,0),MATCH(V$302,$J$296:$R$296,0))+IF(SUM($H311:$I311)&gt;0,INDEX($U$297:$AC$300,MATCH(V$303,$I$297:$I$300,0),MATCH(V$302,$J$296:$R$296,0)))</f>
        <v>0</v>
      </c>
      <c r="W311" s="757" cm="1">
        <f t="array" ref="W311">INDEX($H311:$K311,0,MATCH(W$303,$H$303:$K$303,0))*INDEX($J$297:$R$300,MATCH(W$303,$I$297:$I$300,0),MATCH(W$302,$J$296:$R$296,0))+IF(SUM($H311:$I311)&gt;0,INDEX($U$297:$AC$300,MATCH(W$303,$I$297:$I$300,0),MATCH(W$302,$J$296:$R$296,0)))</f>
        <v>0</v>
      </c>
      <c r="X311" s="757" cm="1">
        <f t="array" ref="X311">INDEX($H311:$K311,0,MATCH(X$303,$H$303:$K$303,0))*INDEX($J$297:$R$300,MATCH(X$303,$I$297:$I$300,0),MATCH(X$302,$J$296:$R$296,0))+IF(SUM($H311:$I311)&gt;0,INDEX($U$297:$AC$300,MATCH(X$303,$I$297:$I$300,0),MATCH(X$302,$J$296:$R$296,0)))</f>
        <v>0</v>
      </c>
      <c r="Y311" s="757" cm="1">
        <f t="array" ref="Y311">INDEX($H311:$K311,0,MATCH(Y$303,$H$303:$K$303,0))*INDEX($J$297:$R$300,MATCH(Y$303,$I$297:$I$300,0),MATCH(Y$302,$J$296:$R$296,0))+IF(SUM($H311:$I311)&gt;0,INDEX($U$297:$AC$300,MATCH(Y$303,$I$297:$I$300,0),MATCH(Y$302,$J$296:$R$296,0)))</f>
        <v>0</v>
      </c>
      <c r="Z311" s="757" cm="1">
        <f t="array" ref="Z311">INDEX($H311:$K311,0,MATCH(Z$303,$H$303:$K$303,0))*INDEX($J$297:$R$300,MATCH(Z$303,$I$297:$I$300,0),MATCH(Z$302,$J$296:$R$296,0))+IF(SUM($H311:$I311)&gt;0,INDEX($U$297:$AC$300,MATCH(Z$303,$I$297:$I$300,0),MATCH(Z$302,$J$296:$R$296,0)))</f>
        <v>0</v>
      </c>
      <c r="AA311" s="757" cm="1">
        <f t="array" ref="AA311">INDEX($H311:$K311,0,MATCH(AA$303,$H$303:$K$303,0))*INDEX($J$297:$R$300,MATCH(AA$303,$I$297:$I$300,0),MATCH(AA$302,$J$296:$R$296,0))+IF(SUM($H311:$I311)&gt;0,INDEX($U$297:$AC$300,MATCH(AA$303,$I$297:$I$300,0),MATCH(AA$302,$J$296:$R$296,0)))</f>
        <v>0</v>
      </c>
      <c r="AB311" s="757" cm="1">
        <f t="array" ref="AB311">INDEX($H311:$K311,0,MATCH(AB$303,$H$303:$K$303,0))*INDEX($J$297:$R$300,MATCH(AB$303,$I$297:$I$300,0),MATCH(AB$302,$J$296:$R$296,0))+IF(SUM($H311:$I311)&gt;0,INDEX($U$297:$AC$300,MATCH(AB$303,$I$297:$I$300,0),MATCH(AB$302,$J$296:$R$296,0)))</f>
        <v>0</v>
      </c>
      <c r="AC311" s="757" cm="1">
        <f t="array" ref="AC311">INDEX($H311:$K311,0,MATCH(AC$303,$H$303:$K$303,0))*INDEX($J$297:$R$300,MATCH(AC$303,$I$297:$I$300,0),MATCH(AC$302,$J$296:$R$296,0))+IF(SUM($H311:$I311)&gt;0,INDEX($U$297:$AC$300,MATCH(AC$303,$I$297:$I$300,0),MATCH(AC$302,$J$296:$R$296,0)))</f>
        <v>0</v>
      </c>
      <c r="AD311" s="757" cm="1">
        <f t="array" ref="AD311">INDEX($H311:$K311,0,MATCH(AD$303,$H$303:$K$303,0))*INDEX($J$297:$R$300,MATCH(AD$303,$I$297:$I$300,0),MATCH(AD$302,$J$296:$R$296,0))+IF(SUM($H311:$I311)&gt;0,INDEX($U$297:$AC$300,MATCH(AD$303,$I$297:$I$300,0),MATCH(AD$302,$J$296:$R$296,0)))</f>
        <v>0</v>
      </c>
      <c r="AE311" s="757" cm="1">
        <f t="array" ref="AE311">INDEX($H311:$K311,0,MATCH(AE$303,$H$303:$K$303,0))*INDEX($J$297:$R$300,MATCH(AE$303,$I$297:$I$300,0),MATCH(AE$302,$J$296:$R$296,0))+IF(SUM($H311:$I311)&gt;0,INDEX($U$297:$AC$300,MATCH(AE$303,$I$297:$I$300,0),MATCH(AE$302,$J$296:$R$296,0)))</f>
        <v>0</v>
      </c>
      <c r="AF311" s="757" cm="1">
        <f t="array" ref="AF311">INDEX($H311:$K311,0,MATCH(AF$303,$H$303:$K$303,0))*INDEX($J$297:$R$300,MATCH(AF$303,$I$297:$I$300,0),MATCH(AF$302,$J$296:$R$296,0))+IF(SUM($H311:$I311)&gt;0,INDEX($U$297:$AC$300,MATCH(AF$303,$I$297:$I$300,0),MATCH(AF$302,$J$296:$R$296,0)))</f>
        <v>0</v>
      </c>
      <c r="AG311" s="757" cm="1">
        <f t="array" ref="AG311">INDEX($H311:$K311,0,MATCH(AG$303,$H$303:$K$303,0))*INDEX($J$297:$R$300,MATCH(AG$303,$I$297:$I$300,0),MATCH(AG$302,$J$296:$R$296,0))+IF(SUM($H311:$I311)&gt;0,INDEX($U$297:$AC$300,MATCH(AG$303,$I$297:$I$300,0),MATCH(AG$302,$J$296:$R$296,0)))</f>
        <v>0</v>
      </c>
      <c r="AH311" s="757" cm="1">
        <f t="array" ref="AH311">INDEX($H311:$K311,0,MATCH(AH$303,$H$303:$K$303,0))*INDEX($J$297:$R$300,MATCH(AH$303,$I$297:$I$300,0),MATCH(AH$302,$J$296:$R$296,0))+IF(SUM($H311:$I311)&gt;0,INDEX($U$297:$AC$300,MATCH(AH$303,$I$297:$I$300,0),MATCH(AH$302,$J$296:$R$296,0)))</f>
        <v>0</v>
      </c>
      <c r="AI311" s="757" cm="1">
        <f t="array" ref="AI311">INDEX($H311:$K311,0,MATCH(AI$303,$H$303:$K$303,0))*INDEX($J$297:$R$300,MATCH(AI$303,$I$297:$I$300,0),MATCH(AI$302,$J$296:$R$296,0))+IF(SUM($H311:$I311)&gt;0,INDEX($U$297:$AC$300,MATCH(AI$303,$I$297:$I$300,0),MATCH(AI$302,$J$296:$R$296,0)))</f>
        <v>0</v>
      </c>
      <c r="AJ311" s="757" cm="1">
        <f t="array" ref="AJ311">INDEX($H311:$K311,0,MATCH(AJ$303,$H$303:$K$303,0))*INDEX($J$297:$R$300,MATCH(AJ$303,$I$297:$I$300,0),MATCH(AJ$302,$J$296:$R$296,0))+IF(SUM($H311:$I311)&gt;0,INDEX($U$297:$AC$300,MATCH(AJ$303,$I$297:$I$300,0),MATCH(AJ$302,$J$296:$R$296,0)))</f>
        <v>0</v>
      </c>
      <c r="AK311" s="757" cm="1">
        <f t="array" ref="AK311">INDEX($H311:$K311,0,MATCH(AK$303,$H$303:$K$303,0))*INDEX($J$297:$R$300,MATCH(AK$303,$I$297:$I$300,0),MATCH(AK$302,$J$296:$R$296,0))+IF(SUM($H311:$I311)&gt;0,INDEX($U$297:$AC$300,MATCH(AK$303,$I$297:$I$300,0),MATCH(AK$302,$J$296:$R$296,0)))</f>
        <v>0</v>
      </c>
      <c r="AL311" s="757" cm="1">
        <f t="array" ref="AL311">INDEX($H311:$K311,0,MATCH(AL$303,$H$303:$K$303,0))*INDEX($J$297:$R$300,MATCH(AL$303,$I$297:$I$300,0),MATCH(AL$302,$J$296:$R$296,0))+IF(SUM($H311:$I311)&gt;0,INDEX($U$297:$AC$300,MATCH(AL$303,$I$297:$I$300,0),MATCH(AL$302,$J$296:$R$296,0)))</f>
        <v>0</v>
      </c>
      <c r="AM311" s="757" cm="1">
        <f t="array" ref="AM311">INDEX($H311:$K311,0,MATCH(AM$303,$H$303:$K$303,0))*INDEX($J$297:$R$300,MATCH(AM$303,$I$297:$I$300,0),MATCH(AM$302,$J$296:$R$296,0))+IF(SUM($H311:$I311)&gt;0,INDEX($U$297:$AC$300,MATCH(AM$303,$I$297:$I$300,0),MATCH(AM$302,$J$296:$R$296,0)))</f>
        <v>0</v>
      </c>
      <c r="AN311" s="757" cm="1">
        <f t="array" ref="AN311">INDEX($H311:$K311,0,MATCH(AN$303,$H$303:$K$303,0))*INDEX($J$297:$R$300,MATCH(AN$303,$I$297:$I$300,0),MATCH(AN$302,$J$296:$R$296,0))+IF(SUM($H311:$I311)&gt;0,INDEX($U$297:$AC$300,MATCH(AN$303,$I$297:$I$300,0),MATCH(AN$302,$J$296:$R$296,0)))</f>
        <v>0</v>
      </c>
      <c r="AO311" s="757" cm="1">
        <f t="array" ref="AO311">INDEX($H311:$K311,0,MATCH(AO$303,$H$303:$K$303,0))*INDEX($J$297:$R$300,MATCH(AO$303,$I$297:$I$300,0),MATCH(AO$302,$J$296:$R$296,0))+IF(SUM($H311:$I311)&gt;0,INDEX($U$297:$AC$300,MATCH(AO$303,$I$297:$I$300,0),MATCH(AO$302,$J$296:$R$296,0)))</f>
        <v>0</v>
      </c>
      <c r="AP311" s="757" cm="1">
        <f t="array" ref="AP311">INDEX($H311:$K311,0,MATCH(AP$303,$H$303:$K$303,0))*INDEX($J$297:$R$300,MATCH(AP$303,$I$297:$I$300,0),MATCH(AP$302,$J$296:$R$296,0))+IF(SUM($H311:$I311)&gt;0,INDEX($U$297:$AC$300,MATCH(AP$303,$I$297:$I$300,0),MATCH(AP$302,$J$296:$R$296,0)))</f>
        <v>0</v>
      </c>
      <c r="AQ311" s="757" cm="1">
        <f t="array" ref="AQ311">INDEX($H311:$K311,0,MATCH(AQ$303,$H$303:$K$303,0))*INDEX($J$297:$R$300,MATCH(AQ$303,$I$297:$I$300,0),MATCH(AQ$302,$J$296:$R$296,0))+IF(SUM($H311:$I311)&gt;0,INDEX($U$297:$AC$300,MATCH(AQ$303,$I$297:$I$300,0),MATCH(AQ$302,$J$296:$R$296,0)))</f>
        <v>0</v>
      </c>
      <c r="AR311" s="757" cm="1">
        <f t="array" ref="AR311">INDEX($H311:$K311,0,MATCH(AR$303,$H$303:$K$303,0))*INDEX($J$297:$R$300,MATCH(AR$303,$I$297:$I$300,0),MATCH(AR$302,$J$296:$R$296,0))+IF(SUM($H311:$I311)&gt;0,INDEX($U$297:$AC$300,MATCH(AR$303,$I$297:$I$300,0),MATCH(AR$302,$J$296:$R$296,0)))</f>
        <v>0</v>
      </c>
      <c r="AS311" s="757" cm="1">
        <f t="array" ref="AS311">INDEX($H311:$K311,0,MATCH(AS$303,$H$303:$K$303,0))*INDEX($J$297:$R$300,MATCH(AS$303,$I$297:$I$300,0),MATCH(AS$302,$J$296:$R$296,0))+IF(SUM($H311:$I311)&gt;0,INDEX($U$297:$AC$300,MATCH(AS$303,$I$297:$I$300,0),MATCH(AS$302,$J$296:$R$296,0)))</f>
        <v>0</v>
      </c>
      <c r="AT311" s="757" cm="1">
        <f t="array" ref="AT311">INDEX($H311:$K311,0,MATCH(AT$303,$H$303:$K$303,0))*INDEX($J$297:$R$300,MATCH(AT$303,$I$297:$I$300,0),MATCH(AT$302,$J$296:$R$296,0))+IF(SUM($H311:$I311)&gt;0,INDEX($U$297:$AC$300,MATCH(AT$303,$I$297:$I$300,0),MATCH(AT$302,$J$296:$R$296,0)))</f>
        <v>0</v>
      </c>
      <c r="AU311" s="757"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4.5" outlineLevel="1" x14ac:dyDescent="0.35">
      <c r="A312" s="6"/>
      <c r="B312" s="7"/>
      <c r="C312" s="17"/>
      <c r="D312" s="17"/>
      <c r="E312" s="17"/>
      <c r="F312" s="26"/>
      <c r="G312" s="26" t="str">
        <f t="shared" si="123"/>
        <v>GGGC1Pa2</v>
      </c>
      <c r="H312" s="223">
        <f t="shared" ref="H312:J312" si="133">IF($H252&gt;0,INDEX($Z$168:$AC$180,MATCH($M133,$Y$168:$Y$180,0),MATCH(H$303,$Z$167:$AC$167,0)),0)</f>
        <v>0</v>
      </c>
      <c r="I312" s="223">
        <f t="shared" si="133"/>
        <v>0</v>
      </c>
      <c r="J312" s="223">
        <f t="shared" si="133"/>
        <v>0</v>
      </c>
      <c r="K312" s="223">
        <f t="shared" si="126"/>
        <v>0</v>
      </c>
      <c r="L312" s="757" cm="1">
        <f t="array" ref="L312">INDEX($H312:$K312,0,MATCH(L$303,$H$303:$K$303,0))*INDEX($J$297:$R$300,MATCH(L$303,$I$297:$I$300,0),MATCH(L$302,$J$296:$R$296,0))+IF(SUM($H312:$I312)&gt;0,INDEX($U$297:$AC$300,MATCH(L$303,$I$297:$I$300,0),MATCH(L$302,$J$296:$R$296,0)))</f>
        <v>0</v>
      </c>
      <c r="M312" s="757" cm="1">
        <f t="array" ref="M312">INDEX($H312:$K312,0,MATCH(M$303,$H$303:$K$303,0))*INDEX($J$297:$R$300,MATCH(M$303,$I$297:$I$300,0),MATCH(M$302,$J$296:$R$296,0))+IF(SUM($H312:$I312)&gt;0,INDEX($U$297:$AC$300,MATCH(M$303,$I$297:$I$300,0),MATCH(M$302,$J$296:$R$296,0)))</f>
        <v>0</v>
      </c>
      <c r="N312" s="757" cm="1">
        <f t="array" ref="N312">INDEX($H312:$K312,0,MATCH(N$303,$H$303:$K$303,0))*INDEX($J$297:$R$300,MATCH(N$303,$I$297:$I$300,0),MATCH(N$302,$J$296:$R$296,0))+IF(SUM($H312:$I312)&gt;0,INDEX($U$297:$AC$300,MATCH(N$303,$I$297:$I$300,0),MATCH(N$302,$J$296:$R$296,0)))</f>
        <v>0</v>
      </c>
      <c r="O312" s="757" cm="1">
        <f t="array" ref="O312">INDEX($H312:$K312,0,MATCH(O$303,$H$303:$K$303,0))*INDEX($J$297:$R$300,MATCH(O$303,$I$297:$I$300,0),MATCH(O$302,$J$296:$R$296,0))+IF(SUM($H312:$I312)&gt;0,INDEX($U$297:$AC$300,MATCH(O$303,$I$297:$I$300,0),MATCH(O$302,$J$296:$R$296,0)))</f>
        <v>0</v>
      </c>
      <c r="P312" s="757" cm="1">
        <f t="array" ref="P312">INDEX($H312:$K312,0,MATCH(P$303,$H$303:$K$303,0))*INDEX($J$297:$R$300,MATCH(P$303,$I$297:$I$300,0),MATCH(P$302,$J$296:$R$296,0))+IF(SUM($H312:$I312)&gt;0,INDEX($U$297:$AC$300,MATCH(P$303,$I$297:$I$300,0),MATCH(P$302,$J$296:$R$296,0)))</f>
        <v>0</v>
      </c>
      <c r="Q312" s="757" cm="1">
        <f t="array" ref="Q312">INDEX($H312:$K312,0,MATCH(Q$303,$H$303:$K$303,0))*INDEX($J$297:$R$300,MATCH(Q$303,$I$297:$I$300,0),MATCH(Q$302,$J$296:$R$296,0))+IF(SUM($H312:$I312)&gt;0,INDEX($U$297:$AC$300,MATCH(Q$303,$I$297:$I$300,0),MATCH(Q$302,$J$296:$R$296,0)))</f>
        <v>0</v>
      </c>
      <c r="R312" s="757" cm="1">
        <f t="array" ref="R312">INDEX($H312:$K312,0,MATCH(R$303,$H$303:$K$303,0))*INDEX($J$297:$R$300,MATCH(R$303,$I$297:$I$300,0),MATCH(R$302,$J$296:$R$296,0))+IF(SUM($H312:$I312)&gt;0,INDEX($U$297:$AC$300,MATCH(R$303,$I$297:$I$300,0),MATCH(R$302,$J$296:$R$296,0)))</f>
        <v>0</v>
      </c>
      <c r="S312" s="757" cm="1">
        <f t="array" ref="S312">INDEX($H312:$K312,0,MATCH(S$303,$H$303:$K$303,0))*INDEX($J$297:$R$300,MATCH(S$303,$I$297:$I$300,0),MATCH(S$302,$J$296:$R$296,0))+IF(SUM($H312:$I312)&gt;0,INDEX($U$297:$AC$300,MATCH(S$303,$I$297:$I$300,0),MATCH(S$302,$J$296:$R$296,0)))</f>
        <v>0</v>
      </c>
      <c r="T312" s="757" cm="1">
        <f t="array" ref="T312">INDEX($H312:$K312,0,MATCH(T$303,$H$303:$K$303,0))*INDEX($J$297:$R$300,MATCH(T$303,$I$297:$I$300,0),MATCH(T$302,$J$296:$R$296,0))+IF(SUM($H312:$I312)&gt;0,INDEX($U$297:$AC$300,MATCH(T$303,$I$297:$I$300,0),MATCH(T$302,$J$296:$R$296,0)))</f>
        <v>0</v>
      </c>
      <c r="U312" s="757" cm="1">
        <f t="array" ref="U312">INDEX($H312:$K312,0,MATCH(U$303,$H$303:$K$303,0))*INDEX($J$297:$R$300,MATCH(U$303,$I$297:$I$300,0),MATCH(U$302,$J$296:$R$296,0))+IF(SUM($H312:$I312)&gt;0,INDEX($U$297:$AC$300,MATCH(U$303,$I$297:$I$300,0),MATCH(U$302,$J$296:$R$296,0)))</f>
        <v>0</v>
      </c>
      <c r="V312" s="757" cm="1">
        <f t="array" ref="V312">INDEX($H312:$K312,0,MATCH(V$303,$H$303:$K$303,0))*INDEX($J$297:$R$300,MATCH(V$303,$I$297:$I$300,0),MATCH(V$302,$J$296:$R$296,0))+IF(SUM($H312:$I312)&gt;0,INDEX($U$297:$AC$300,MATCH(V$303,$I$297:$I$300,0),MATCH(V$302,$J$296:$R$296,0)))</f>
        <v>0</v>
      </c>
      <c r="W312" s="757" cm="1">
        <f t="array" ref="W312">INDEX($H312:$K312,0,MATCH(W$303,$H$303:$K$303,0))*INDEX($J$297:$R$300,MATCH(W$303,$I$297:$I$300,0),MATCH(W$302,$J$296:$R$296,0))+IF(SUM($H312:$I312)&gt;0,INDEX($U$297:$AC$300,MATCH(W$303,$I$297:$I$300,0),MATCH(W$302,$J$296:$R$296,0)))</f>
        <v>0</v>
      </c>
      <c r="X312" s="757" cm="1">
        <f t="array" ref="X312">INDEX($H312:$K312,0,MATCH(X$303,$H$303:$K$303,0))*INDEX($J$297:$R$300,MATCH(X$303,$I$297:$I$300,0),MATCH(X$302,$J$296:$R$296,0))+IF(SUM($H312:$I312)&gt;0,INDEX($U$297:$AC$300,MATCH(X$303,$I$297:$I$300,0),MATCH(X$302,$J$296:$R$296,0)))</f>
        <v>0</v>
      </c>
      <c r="Y312" s="757" cm="1">
        <f t="array" ref="Y312">INDEX($H312:$K312,0,MATCH(Y$303,$H$303:$K$303,0))*INDEX($J$297:$R$300,MATCH(Y$303,$I$297:$I$300,0),MATCH(Y$302,$J$296:$R$296,0))+IF(SUM($H312:$I312)&gt;0,INDEX($U$297:$AC$300,MATCH(Y$303,$I$297:$I$300,0),MATCH(Y$302,$J$296:$R$296,0)))</f>
        <v>0</v>
      </c>
      <c r="Z312" s="757" cm="1">
        <f t="array" ref="Z312">INDEX($H312:$K312,0,MATCH(Z$303,$H$303:$K$303,0))*INDEX($J$297:$R$300,MATCH(Z$303,$I$297:$I$300,0),MATCH(Z$302,$J$296:$R$296,0))+IF(SUM($H312:$I312)&gt;0,INDEX($U$297:$AC$300,MATCH(Z$303,$I$297:$I$300,0),MATCH(Z$302,$J$296:$R$296,0)))</f>
        <v>0</v>
      </c>
      <c r="AA312" s="757" cm="1">
        <f t="array" ref="AA312">INDEX($H312:$K312,0,MATCH(AA$303,$H$303:$K$303,0))*INDEX($J$297:$R$300,MATCH(AA$303,$I$297:$I$300,0),MATCH(AA$302,$J$296:$R$296,0))+IF(SUM($H312:$I312)&gt;0,INDEX($U$297:$AC$300,MATCH(AA$303,$I$297:$I$300,0),MATCH(AA$302,$J$296:$R$296,0)))</f>
        <v>0</v>
      </c>
      <c r="AB312" s="757" cm="1">
        <f t="array" ref="AB312">INDEX($H312:$K312,0,MATCH(AB$303,$H$303:$K$303,0))*INDEX($J$297:$R$300,MATCH(AB$303,$I$297:$I$300,0),MATCH(AB$302,$J$296:$R$296,0))+IF(SUM($H312:$I312)&gt;0,INDEX($U$297:$AC$300,MATCH(AB$303,$I$297:$I$300,0),MATCH(AB$302,$J$296:$R$296,0)))</f>
        <v>0</v>
      </c>
      <c r="AC312" s="757" cm="1">
        <f t="array" ref="AC312">INDEX($H312:$K312,0,MATCH(AC$303,$H$303:$K$303,0))*INDEX($J$297:$R$300,MATCH(AC$303,$I$297:$I$300,0),MATCH(AC$302,$J$296:$R$296,0))+IF(SUM($H312:$I312)&gt;0,INDEX($U$297:$AC$300,MATCH(AC$303,$I$297:$I$300,0),MATCH(AC$302,$J$296:$R$296,0)))</f>
        <v>0</v>
      </c>
      <c r="AD312" s="757" cm="1">
        <f t="array" ref="AD312">INDEX($H312:$K312,0,MATCH(AD$303,$H$303:$K$303,0))*INDEX($J$297:$R$300,MATCH(AD$303,$I$297:$I$300,0),MATCH(AD$302,$J$296:$R$296,0))+IF(SUM($H312:$I312)&gt;0,INDEX($U$297:$AC$300,MATCH(AD$303,$I$297:$I$300,0),MATCH(AD$302,$J$296:$R$296,0)))</f>
        <v>0</v>
      </c>
      <c r="AE312" s="757" cm="1">
        <f t="array" ref="AE312">INDEX($H312:$K312,0,MATCH(AE$303,$H$303:$K$303,0))*INDEX($J$297:$R$300,MATCH(AE$303,$I$297:$I$300,0),MATCH(AE$302,$J$296:$R$296,0))+IF(SUM($H312:$I312)&gt;0,INDEX($U$297:$AC$300,MATCH(AE$303,$I$297:$I$300,0),MATCH(AE$302,$J$296:$R$296,0)))</f>
        <v>0</v>
      </c>
      <c r="AF312" s="757" cm="1">
        <f t="array" ref="AF312">INDEX($H312:$K312,0,MATCH(AF$303,$H$303:$K$303,0))*INDEX($J$297:$R$300,MATCH(AF$303,$I$297:$I$300,0),MATCH(AF$302,$J$296:$R$296,0))+IF(SUM($H312:$I312)&gt;0,INDEX($U$297:$AC$300,MATCH(AF$303,$I$297:$I$300,0),MATCH(AF$302,$J$296:$R$296,0)))</f>
        <v>0</v>
      </c>
      <c r="AG312" s="757" cm="1">
        <f t="array" ref="AG312">INDEX($H312:$K312,0,MATCH(AG$303,$H$303:$K$303,0))*INDEX($J$297:$R$300,MATCH(AG$303,$I$297:$I$300,0),MATCH(AG$302,$J$296:$R$296,0))+IF(SUM($H312:$I312)&gt;0,INDEX($U$297:$AC$300,MATCH(AG$303,$I$297:$I$300,0),MATCH(AG$302,$J$296:$R$296,0)))</f>
        <v>0</v>
      </c>
      <c r="AH312" s="757" cm="1">
        <f t="array" ref="AH312">INDEX($H312:$K312,0,MATCH(AH$303,$H$303:$K$303,0))*INDEX($J$297:$R$300,MATCH(AH$303,$I$297:$I$300,0),MATCH(AH$302,$J$296:$R$296,0))+IF(SUM($H312:$I312)&gt;0,INDEX($U$297:$AC$300,MATCH(AH$303,$I$297:$I$300,0),MATCH(AH$302,$J$296:$R$296,0)))</f>
        <v>0</v>
      </c>
      <c r="AI312" s="757" cm="1">
        <f t="array" ref="AI312">INDEX($H312:$K312,0,MATCH(AI$303,$H$303:$K$303,0))*INDEX($J$297:$R$300,MATCH(AI$303,$I$297:$I$300,0),MATCH(AI$302,$J$296:$R$296,0))+IF(SUM($H312:$I312)&gt;0,INDEX($U$297:$AC$300,MATCH(AI$303,$I$297:$I$300,0),MATCH(AI$302,$J$296:$R$296,0)))</f>
        <v>0</v>
      </c>
      <c r="AJ312" s="757" cm="1">
        <f t="array" ref="AJ312">INDEX($H312:$K312,0,MATCH(AJ$303,$H$303:$K$303,0))*INDEX($J$297:$R$300,MATCH(AJ$303,$I$297:$I$300,0),MATCH(AJ$302,$J$296:$R$296,0))+IF(SUM($H312:$I312)&gt;0,INDEX($U$297:$AC$300,MATCH(AJ$303,$I$297:$I$300,0),MATCH(AJ$302,$J$296:$R$296,0)))</f>
        <v>0</v>
      </c>
      <c r="AK312" s="757" cm="1">
        <f t="array" ref="AK312">INDEX($H312:$K312,0,MATCH(AK$303,$H$303:$K$303,0))*INDEX($J$297:$R$300,MATCH(AK$303,$I$297:$I$300,0),MATCH(AK$302,$J$296:$R$296,0))+IF(SUM($H312:$I312)&gt;0,INDEX($U$297:$AC$300,MATCH(AK$303,$I$297:$I$300,0),MATCH(AK$302,$J$296:$R$296,0)))</f>
        <v>0</v>
      </c>
      <c r="AL312" s="757" cm="1">
        <f t="array" ref="AL312">INDEX($H312:$K312,0,MATCH(AL$303,$H$303:$K$303,0))*INDEX($J$297:$R$300,MATCH(AL$303,$I$297:$I$300,0),MATCH(AL$302,$J$296:$R$296,0))+IF(SUM($H312:$I312)&gt;0,INDEX($U$297:$AC$300,MATCH(AL$303,$I$297:$I$300,0),MATCH(AL$302,$J$296:$R$296,0)))</f>
        <v>0</v>
      </c>
      <c r="AM312" s="757" cm="1">
        <f t="array" ref="AM312">INDEX($H312:$K312,0,MATCH(AM$303,$H$303:$K$303,0))*INDEX($J$297:$R$300,MATCH(AM$303,$I$297:$I$300,0),MATCH(AM$302,$J$296:$R$296,0))+IF(SUM($H312:$I312)&gt;0,INDEX($U$297:$AC$300,MATCH(AM$303,$I$297:$I$300,0),MATCH(AM$302,$J$296:$R$296,0)))</f>
        <v>0</v>
      </c>
      <c r="AN312" s="757" cm="1">
        <f t="array" ref="AN312">INDEX($H312:$K312,0,MATCH(AN$303,$H$303:$K$303,0))*INDEX($J$297:$R$300,MATCH(AN$303,$I$297:$I$300,0),MATCH(AN$302,$J$296:$R$296,0))+IF(SUM($H312:$I312)&gt;0,INDEX($U$297:$AC$300,MATCH(AN$303,$I$297:$I$300,0),MATCH(AN$302,$J$296:$R$296,0)))</f>
        <v>0</v>
      </c>
      <c r="AO312" s="757" cm="1">
        <f t="array" ref="AO312">INDEX($H312:$K312,0,MATCH(AO$303,$H$303:$K$303,0))*INDEX($J$297:$R$300,MATCH(AO$303,$I$297:$I$300,0),MATCH(AO$302,$J$296:$R$296,0))+IF(SUM($H312:$I312)&gt;0,INDEX($U$297:$AC$300,MATCH(AO$303,$I$297:$I$300,0),MATCH(AO$302,$J$296:$R$296,0)))</f>
        <v>0</v>
      </c>
      <c r="AP312" s="757" cm="1">
        <f t="array" ref="AP312">INDEX($H312:$K312,0,MATCH(AP$303,$H$303:$K$303,0))*INDEX($J$297:$R$300,MATCH(AP$303,$I$297:$I$300,0),MATCH(AP$302,$J$296:$R$296,0))+IF(SUM($H312:$I312)&gt;0,INDEX($U$297:$AC$300,MATCH(AP$303,$I$297:$I$300,0),MATCH(AP$302,$J$296:$R$296,0)))</f>
        <v>0</v>
      </c>
      <c r="AQ312" s="757" cm="1">
        <f t="array" ref="AQ312">INDEX($H312:$K312,0,MATCH(AQ$303,$H$303:$K$303,0))*INDEX($J$297:$R$300,MATCH(AQ$303,$I$297:$I$300,0),MATCH(AQ$302,$J$296:$R$296,0))+IF(SUM($H312:$I312)&gt;0,INDEX($U$297:$AC$300,MATCH(AQ$303,$I$297:$I$300,0),MATCH(AQ$302,$J$296:$R$296,0)))</f>
        <v>0</v>
      </c>
      <c r="AR312" s="757" cm="1">
        <f t="array" ref="AR312">INDEX($H312:$K312,0,MATCH(AR$303,$H$303:$K$303,0))*INDEX($J$297:$R$300,MATCH(AR$303,$I$297:$I$300,0),MATCH(AR$302,$J$296:$R$296,0))+IF(SUM($H312:$I312)&gt;0,INDEX($U$297:$AC$300,MATCH(AR$303,$I$297:$I$300,0),MATCH(AR$302,$J$296:$R$296,0)))</f>
        <v>0</v>
      </c>
      <c r="AS312" s="757" cm="1">
        <f t="array" ref="AS312">INDEX($H312:$K312,0,MATCH(AS$303,$H$303:$K$303,0))*INDEX($J$297:$R$300,MATCH(AS$303,$I$297:$I$300,0),MATCH(AS$302,$J$296:$R$296,0))+IF(SUM($H312:$I312)&gt;0,INDEX($U$297:$AC$300,MATCH(AS$303,$I$297:$I$300,0),MATCH(AS$302,$J$296:$R$296,0)))</f>
        <v>0</v>
      </c>
      <c r="AT312" s="757" cm="1">
        <f t="array" ref="AT312">INDEX($H312:$K312,0,MATCH(AT$303,$H$303:$K$303,0))*INDEX($J$297:$R$300,MATCH(AT$303,$I$297:$I$300,0),MATCH(AT$302,$J$296:$R$296,0))+IF(SUM($H312:$I312)&gt;0,INDEX($U$297:$AC$300,MATCH(AT$303,$I$297:$I$300,0),MATCH(AT$302,$J$296:$R$296,0)))</f>
        <v>0</v>
      </c>
      <c r="AU312" s="757"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4.5" outlineLevel="1" x14ac:dyDescent="0.35">
      <c r="A313" s="6"/>
      <c r="B313" s="7"/>
      <c r="C313" s="17"/>
      <c r="D313" s="17"/>
      <c r="E313" s="17"/>
      <c r="F313" s="26"/>
      <c r="G313" s="26" t="str">
        <f t="shared" si="123"/>
        <v>GGGC1OFa2</v>
      </c>
      <c r="H313" s="223">
        <f t="shared" ref="H313:J313" si="134">IF($H253&gt;0,INDEX($Z$168:$AC$180,MATCH($M134,$Y$168:$Y$180,0),MATCH(H$303,$Z$167:$AC$167,0)),0)</f>
        <v>0</v>
      </c>
      <c r="I313" s="223">
        <f t="shared" si="134"/>
        <v>0</v>
      </c>
      <c r="J313" s="223">
        <f t="shared" si="134"/>
        <v>0</v>
      </c>
      <c r="K313" s="223">
        <f t="shared" si="126"/>
        <v>0</v>
      </c>
      <c r="L313" s="757" cm="1">
        <f t="array" ref="L313">INDEX($H313:$K313,0,MATCH(L$303,$H$303:$K$303,0))*INDEX($J$297:$R$300,MATCH(L$303,$I$297:$I$300,0),MATCH(L$302,$J$296:$R$296,0))+IF(SUM($H313:$I313)&gt;0,INDEX($U$297:$AC$300,MATCH(L$303,$I$297:$I$300,0),MATCH(L$302,$J$296:$R$296,0)))</f>
        <v>0</v>
      </c>
      <c r="M313" s="757" cm="1">
        <f t="array" ref="M313">INDEX($H313:$K313,0,MATCH(M$303,$H$303:$K$303,0))*INDEX($J$297:$R$300,MATCH(M$303,$I$297:$I$300,0),MATCH(M$302,$J$296:$R$296,0))+IF(SUM($H313:$I313)&gt;0,INDEX($U$297:$AC$300,MATCH(M$303,$I$297:$I$300,0),MATCH(M$302,$J$296:$R$296,0)))</f>
        <v>0</v>
      </c>
      <c r="N313" s="757" cm="1">
        <f t="array" ref="N313">INDEX($H313:$K313,0,MATCH(N$303,$H$303:$K$303,0))*INDEX($J$297:$R$300,MATCH(N$303,$I$297:$I$300,0),MATCH(N$302,$J$296:$R$296,0))+IF(SUM($H313:$I313)&gt;0,INDEX($U$297:$AC$300,MATCH(N$303,$I$297:$I$300,0),MATCH(N$302,$J$296:$R$296,0)))</f>
        <v>0</v>
      </c>
      <c r="O313" s="757" cm="1">
        <f t="array" ref="O313">INDEX($H313:$K313,0,MATCH(O$303,$H$303:$K$303,0))*INDEX($J$297:$R$300,MATCH(O$303,$I$297:$I$300,0),MATCH(O$302,$J$296:$R$296,0))+IF(SUM($H313:$I313)&gt;0,INDEX($U$297:$AC$300,MATCH(O$303,$I$297:$I$300,0),MATCH(O$302,$J$296:$R$296,0)))</f>
        <v>0</v>
      </c>
      <c r="P313" s="757" cm="1">
        <f t="array" ref="P313">INDEX($H313:$K313,0,MATCH(P$303,$H$303:$K$303,0))*INDEX($J$297:$R$300,MATCH(P$303,$I$297:$I$300,0),MATCH(P$302,$J$296:$R$296,0))+IF(SUM($H313:$I313)&gt;0,INDEX($U$297:$AC$300,MATCH(P$303,$I$297:$I$300,0),MATCH(P$302,$J$296:$R$296,0)))</f>
        <v>0</v>
      </c>
      <c r="Q313" s="757" cm="1">
        <f t="array" ref="Q313">INDEX($H313:$K313,0,MATCH(Q$303,$H$303:$K$303,0))*INDEX($J$297:$R$300,MATCH(Q$303,$I$297:$I$300,0),MATCH(Q$302,$J$296:$R$296,0))+IF(SUM($H313:$I313)&gt;0,INDEX($U$297:$AC$300,MATCH(Q$303,$I$297:$I$300,0),MATCH(Q$302,$J$296:$R$296,0)))</f>
        <v>0</v>
      </c>
      <c r="R313" s="757" cm="1">
        <f t="array" ref="R313">INDEX($H313:$K313,0,MATCH(R$303,$H$303:$K$303,0))*INDEX($J$297:$R$300,MATCH(R$303,$I$297:$I$300,0),MATCH(R$302,$J$296:$R$296,0))+IF(SUM($H313:$I313)&gt;0,INDEX($U$297:$AC$300,MATCH(R$303,$I$297:$I$300,0),MATCH(R$302,$J$296:$R$296,0)))</f>
        <v>0</v>
      </c>
      <c r="S313" s="757" cm="1">
        <f t="array" ref="S313">INDEX($H313:$K313,0,MATCH(S$303,$H$303:$K$303,0))*INDEX($J$297:$R$300,MATCH(S$303,$I$297:$I$300,0),MATCH(S$302,$J$296:$R$296,0))+IF(SUM($H313:$I313)&gt;0,INDEX($U$297:$AC$300,MATCH(S$303,$I$297:$I$300,0),MATCH(S$302,$J$296:$R$296,0)))</f>
        <v>0</v>
      </c>
      <c r="T313" s="757" cm="1">
        <f t="array" ref="T313">INDEX($H313:$K313,0,MATCH(T$303,$H$303:$K$303,0))*INDEX($J$297:$R$300,MATCH(T$303,$I$297:$I$300,0),MATCH(T$302,$J$296:$R$296,0))+IF(SUM($H313:$I313)&gt;0,INDEX($U$297:$AC$300,MATCH(T$303,$I$297:$I$300,0),MATCH(T$302,$J$296:$R$296,0)))</f>
        <v>0</v>
      </c>
      <c r="U313" s="757" cm="1">
        <f t="array" ref="U313">INDEX($H313:$K313,0,MATCH(U$303,$H$303:$K$303,0))*INDEX($J$297:$R$300,MATCH(U$303,$I$297:$I$300,0),MATCH(U$302,$J$296:$R$296,0))+IF(SUM($H313:$I313)&gt;0,INDEX($U$297:$AC$300,MATCH(U$303,$I$297:$I$300,0),MATCH(U$302,$J$296:$R$296,0)))</f>
        <v>0</v>
      </c>
      <c r="V313" s="757" cm="1">
        <f t="array" ref="V313">INDEX($H313:$K313,0,MATCH(V$303,$H$303:$K$303,0))*INDEX($J$297:$R$300,MATCH(V$303,$I$297:$I$300,0),MATCH(V$302,$J$296:$R$296,0))+IF(SUM($H313:$I313)&gt;0,INDEX($U$297:$AC$300,MATCH(V$303,$I$297:$I$300,0),MATCH(V$302,$J$296:$R$296,0)))</f>
        <v>0</v>
      </c>
      <c r="W313" s="757" cm="1">
        <f t="array" ref="W313">INDEX($H313:$K313,0,MATCH(W$303,$H$303:$K$303,0))*INDEX($J$297:$R$300,MATCH(W$303,$I$297:$I$300,0),MATCH(W$302,$J$296:$R$296,0))+IF(SUM($H313:$I313)&gt;0,INDEX($U$297:$AC$300,MATCH(W$303,$I$297:$I$300,0),MATCH(W$302,$J$296:$R$296,0)))</f>
        <v>0</v>
      </c>
      <c r="X313" s="757" cm="1">
        <f t="array" ref="X313">INDEX($H313:$K313,0,MATCH(X$303,$H$303:$K$303,0))*INDEX($J$297:$R$300,MATCH(X$303,$I$297:$I$300,0),MATCH(X$302,$J$296:$R$296,0))+IF(SUM($H313:$I313)&gt;0,INDEX($U$297:$AC$300,MATCH(X$303,$I$297:$I$300,0),MATCH(X$302,$J$296:$R$296,0)))</f>
        <v>0</v>
      </c>
      <c r="Y313" s="757" cm="1">
        <f t="array" ref="Y313">INDEX($H313:$K313,0,MATCH(Y$303,$H$303:$K$303,0))*INDEX($J$297:$R$300,MATCH(Y$303,$I$297:$I$300,0),MATCH(Y$302,$J$296:$R$296,0))+IF(SUM($H313:$I313)&gt;0,INDEX($U$297:$AC$300,MATCH(Y$303,$I$297:$I$300,0),MATCH(Y$302,$J$296:$R$296,0)))</f>
        <v>0</v>
      </c>
      <c r="Z313" s="757" cm="1">
        <f t="array" ref="Z313">INDEX($H313:$K313,0,MATCH(Z$303,$H$303:$K$303,0))*INDEX($J$297:$R$300,MATCH(Z$303,$I$297:$I$300,0),MATCH(Z$302,$J$296:$R$296,0))+IF(SUM($H313:$I313)&gt;0,INDEX($U$297:$AC$300,MATCH(Z$303,$I$297:$I$300,0),MATCH(Z$302,$J$296:$R$296,0)))</f>
        <v>0</v>
      </c>
      <c r="AA313" s="757" cm="1">
        <f t="array" ref="AA313">INDEX($H313:$K313,0,MATCH(AA$303,$H$303:$K$303,0))*INDEX($J$297:$R$300,MATCH(AA$303,$I$297:$I$300,0),MATCH(AA$302,$J$296:$R$296,0))+IF(SUM($H313:$I313)&gt;0,INDEX($U$297:$AC$300,MATCH(AA$303,$I$297:$I$300,0),MATCH(AA$302,$J$296:$R$296,0)))</f>
        <v>0</v>
      </c>
      <c r="AB313" s="757" cm="1">
        <f t="array" ref="AB313">INDEX($H313:$K313,0,MATCH(AB$303,$H$303:$K$303,0))*INDEX($J$297:$R$300,MATCH(AB$303,$I$297:$I$300,0),MATCH(AB$302,$J$296:$R$296,0))+IF(SUM($H313:$I313)&gt;0,INDEX($U$297:$AC$300,MATCH(AB$303,$I$297:$I$300,0),MATCH(AB$302,$J$296:$R$296,0)))</f>
        <v>0</v>
      </c>
      <c r="AC313" s="757" cm="1">
        <f t="array" ref="AC313">INDEX($H313:$K313,0,MATCH(AC$303,$H$303:$K$303,0))*INDEX($J$297:$R$300,MATCH(AC$303,$I$297:$I$300,0),MATCH(AC$302,$J$296:$R$296,0))+IF(SUM($H313:$I313)&gt;0,INDEX($U$297:$AC$300,MATCH(AC$303,$I$297:$I$300,0),MATCH(AC$302,$J$296:$R$296,0)))</f>
        <v>0</v>
      </c>
      <c r="AD313" s="757" cm="1">
        <f t="array" ref="AD313">INDEX($H313:$K313,0,MATCH(AD$303,$H$303:$K$303,0))*INDEX($J$297:$R$300,MATCH(AD$303,$I$297:$I$300,0),MATCH(AD$302,$J$296:$R$296,0))+IF(SUM($H313:$I313)&gt;0,INDEX($U$297:$AC$300,MATCH(AD$303,$I$297:$I$300,0),MATCH(AD$302,$J$296:$R$296,0)))</f>
        <v>0</v>
      </c>
      <c r="AE313" s="757" cm="1">
        <f t="array" ref="AE313">INDEX($H313:$K313,0,MATCH(AE$303,$H$303:$K$303,0))*INDEX($J$297:$R$300,MATCH(AE$303,$I$297:$I$300,0),MATCH(AE$302,$J$296:$R$296,0))+IF(SUM($H313:$I313)&gt;0,INDEX($U$297:$AC$300,MATCH(AE$303,$I$297:$I$300,0),MATCH(AE$302,$J$296:$R$296,0)))</f>
        <v>0</v>
      </c>
      <c r="AF313" s="757" cm="1">
        <f t="array" ref="AF313">INDEX($H313:$K313,0,MATCH(AF$303,$H$303:$K$303,0))*INDEX($J$297:$R$300,MATCH(AF$303,$I$297:$I$300,0),MATCH(AF$302,$J$296:$R$296,0))+IF(SUM($H313:$I313)&gt;0,INDEX($U$297:$AC$300,MATCH(AF$303,$I$297:$I$300,0),MATCH(AF$302,$J$296:$R$296,0)))</f>
        <v>0</v>
      </c>
      <c r="AG313" s="757" cm="1">
        <f t="array" ref="AG313">INDEX($H313:$K313,0,MATCH(AG$303,$H$303:$K$303,0))*INDEX($J$297:$R$300,MATCH(AG$303,$I$297:$I$300,0),MATCH(AG$302,$J$296:$R$296,0))+IF(SUM($H313:$I313)&gt;0,INDEX($U$297:$AC$300,MATCH(AG$303,$I$297:$I$300,0),MATCH(AG$302,$J$296:$R$296,0)))</f>
        <v>0</v>
      </c>
      <c r="AH313" s="757" cm="1">
        <f t="array" ref="AH313">INDEX($H313:$K313,0,MATCH(AH$303,$H$303:$K$303,0))*INDEX($J$297:$R$300,MATCH(AH$303,$I$297:$I$300,0),MATCH(AH$302,$J$296:$R$296,0))+IF(SUM($H313:$I313)&gt;0,INDEX($U$297:$AC$300,MATCH(AH$303,$I$297:$I$300,0),MATCH(AH$302,$J$296:$R$296,0)))</f>
        <v>0</v>
      </c>
      <c r="AI313" s="757" cm="1">
        <f t="array" ref="AI313">INDEX($H313:$K313,0,MATCH(AI$303,$H$303:$K$303,0))*INDEX($J$297:$R$300,MATCH(AI$303,$I$297:$I$300,0),MATCH(AI$302,$J$296:$R$296,0))+IF(SUM($H313:$I313)&gt;0,INDEX($U$297:$AC$300,MATCH(AI$303,$I$297:$I$300,0),MATCH(AI$302,$J$296:$R$296,0)))</f>
        <v>0</v>
      </c>
      <c r="AJ313" s="757" cm="1">
        <f t="array" ref="AJ313">INDEX($H313:$K313,0,MATCH(AJ$303,$H$303:$K$303,0))*INDEX($J$297:$R$300,MATCH(AJ$303,$I$297:$I$300,0),MATCH(AJ$302,$J$296:$R$296,0))+IF(SUM($H313:$I313)&gt;0,INDEX($U$297:$AC$300,MATCH(AJ$303,$I$297:$I$300,0),MATCH(AJ$302,$J$296:$R$296,0)))</f>
        <v>0</v>
      </c>
      <c r="AK313" s="757" cm="1">
        <f t="array" ref="AK313">INDEX($H313:$K313,0,MATCH(AK$303,$H$303:$K$303,0))*INDEX($J$297:$R$300,MATCH(AK$303,$I$297:$I$300,0),MATCH(AK$302,$J$296:$R$296,0))+IF(SUM($H313:$I313)&gt;0,INDEX($U$297:$AC$300,MATCH(AK$303,$I$297:$I$300,0),MATCH(AK$302,$J$296:$R$296,0)))</f>
        <v>0</v>
      </c>
      <c r="AL313" s="757" cm="1">
        <f t="array" ref="AL313">INDEX($H313:$K313,0,MATCH(AL$303,$H$303:$K$303,0))*INDEX($J$297:$R$300,MATCH(AL$303,$I$297:$I$300,0),MATCH(AL$302,$J$296:$R$296,0))+IF(SUM($H313:$I313)&gt;0,INDEX($U$297:$AC$300,MATCH(AL$303,$I$297:$I$300,0),MATCH(AL$302,$J$296:$R$296,0)))</f>
        <v>0</v>
      </c>
      <c r="AM313" s="757" cm="1">
        <f t="array" ref="AM313">INDEX($H313:$K313,0,MATCH(AM$303,$H$303:$K$303,0))*INDEX($J$297:$R$300,MATCH(AM$303,$I$297:$I$300,0),MATCH(AM$302,$J$296:$R$296,0))+IF(SUM($H313:$I313)&gt;0,INDEX($U$297:$AC$300,MATCH(AM$303,$I$297:$I$300,0),MATCH(AM$302,$J$296:$R$296,0)))</f>
        <v>0</v>
      </c>
      <c r="AN313" s="757" cm="1">
        <f t="array" ref="AN313">INDEX($H313:$K313,0,MATCH(AN$303,$H$303:$K$303,0))*INDEX($J$297:$R$300,MATCH(AN$303,$I$297:$I$300,0),MATCH(AN$302,$J$296:$R$296,0))+IF(SUM($H313:$I313)&gt;0,INDEX($U$297:$AC$300,MATCH(AN$303,$I$297:$I$300,0),MATCH(AN$302,$J$296:$R$296,0)))</f>
        <v>0</v>
      </c>
      <c r="AO313" s="757" cm="1">
        <f t="array" ref="AO313">INDEX($H313:$K313,0,MATCH(AO$303,$H$303:$K$303,0))*INDEX($J$297:$R$300,MATCH(AO$303,$I$297:$I$300,0),MATCH(AO$302,$J$296:$R$296,0))+IF(SUM($H313:$I313)&gt;0,INDEX($U$297:$AC$300,MATCH(AO$303,$I$297:$I$300,0),MATCH(AO$302,$J$296:$R$296,0)))</f>
        <v>0</v>
      </c>
      <c r="AP313" s="757" cm="1">
        <f t="array" ref="AP313">INDEX($H313:$K313,0,MATCH(AP$303,$H$303:$K$303,0))*INDEX($J$297:$R$300,MATCH(AP$303,$I$297:$I$300,0),MATCH(AP$302,$J$296:$R$296,0))+IF(SUM($H313:$I313)&gt;0,INDEX($U$297:$AC$300,MATCH(AP$303,$I$297:$I$300,0),MATCH(AP$302,$J$296:$R$296,0)))</f>
        <v>0</v>
      </c>
      <c r="AQ313" s="757" cm="1">
        <f t="array" ref="AQ313">INDEX($H313:$K313,0,MATCH(AQ$303,$H$303:$K$303,0))*INDEX($J$297:$R$300,MATCH(AQ$303,$I$297:$I$300,0),MATCH(AQ$302,$J$296:$R$296,0))+IF(SUM($H313:$I313)&gt;0,INDEX($U$297:$AC$300,MATCH(AQ$303,$I$297:$I$300,0),MATCH(AQ$302,$J$296:$R$296,0)))</f>
        <v>0</v>
      </c>
      <c r="AR313" s="757" cm="1">
        <f t="array" ref="AR313">INDEX($H313:$K313,0,MATCH(AR$303,$H$303:$K$303,0))*INDEX($J$297:$R$300,MATCH(AR$303,$I$297:$I$300,0),MATCH(AR$302,$J$296:$R$296,0))+IF(SUM($H313:$I313)&gt;0,INDEX($U$297:$AC$300,MATCH(AR$303,$I$297:$I$300,0),MATCH(AR$302,$J$296:$R$296,0)))</f>
        <v>0</v>
      </c>
      <c r="AS313" s="757" cm="1">
        <f t="array" ref="AS313">INDEX($H313:$K313,0,MATCH(AS$303,$H$303:$K$303,0))*INDEX($J$297:$R$300,MATCH(AS$303,$I$297:$I$300,0),MATCH(AS$302,$J$296:$R$296,0))+IF(SUM($H313:$I313)&gt;0,INDEX($U$297:$AC$300,MATCH(AS$303,$I$297:$I$300,0),MATCH(AS$302,$J$296:$R$296,0)))</f>
        <v>0</v>
      </c>
      <c r="AT313" s="757" cm="1">
        <f t="array" ref="AT313">INDEX($H313:$K313,0,MATCH(AT$303,$H$303:$K$303,0))*INDEX($J$297:$R$300,MATCH(AT$303,$I$297:$I$300,0),MATCH(AT$302,$J$296:$R$296,0))+IF(SUM($H313:$I313)&gt;0,INDEX($U$297:$AC$300,MATCH(AT$303,$I$297:$I$300,0),MATCH(AT$302,$J$296:$R$296,0)))</f>
        <v>0</v>
      </c>
      <c r="AU313" s="757"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4.5" outlineLevel="1" x14ac:dyDescent="0.35">
      <c r="A314" s="6"/>
      <c r="B314" s="7"/>
      <c r="C314" s="17"/>
      <c r="D314" s="17"/>
      <c r="E314" s="17"/>
      <c r="F314" s="26"/>
      <c r="G314" s="26" t="str">
        <f t="shared" si="123"/>
        <v>SPSPSPSPSPsp</v>
      </c>
      <c r="H314" s="223">
        <f t="shared" ref="H314:J314" si="135">IF($H254&gt;0,INDEX($Z$168:$AC$180,MATCH($M135,$Y$168:$Y$180,0),MATCH(H$303,$Z$167:$AC$167,0)),0)</f>
        <v>0</v>
      </c>
      <c r="I314" s="223">
        <f t="shared" si="135"/>
        <v>0</v>
      </c>
      <c r="J314" s="223">
        <f t="shared" si="135"/>
        <v>0</v>
      </c>
      <c r="K314" s="223">
        <f t="shared" si="126"/>
        <v>0</v>
      </c>
      <c r="L314" s="757" cm="1">
        <f t="array" ref="L314">INDEX($H314:$K314,0,MATCH(L$303,$H$303:$K$303,0))*INDEX($J$297:$R$300,MATCH(L$303,$I$297:$I$300,0),MATCH(L$302,$J$296:$R$296,0))+IF(SUM($H314:$I314)&gt;0,INDEX($U$297:$AC$300,MATCH(L$303,$I$297:$I$300,0),MATCH(L$302,$J$296:$R$296,0)))</f>
        <v>0</v>
      </c>
      <c r="M314" s="757" cm="1">
        <f t="array" ref="M314">INDEX($H314:$K314,0,MATCH(M$303,$H$303:$K$303,0))*INDEX($J$297:$R$300,MATCH(M$303,$I$297:$I$300,0),MATCH(M$302,$J$296:$R$296,0))+IF(SUM($H314:$I314)&gt;0,INDEX($U$297:$AC$300,MATCH(M$303,$I$297:$I$300,0),MATCH(M$302,$J$296:$R$296,0)))</f>
        <v>0</v>
      </c>
      <c r="N314" s="757" cm="1">
        <f t="array" ref="N314">INDEX($H314:$K314,0,MATCH(N$303,$H$303:$K$303,0))*INDEX($J$297:$R$300,MATCH(N$303,$I$297:$I$300,0),MATCH(N$302,$J$296:$R$296,0))+IF(SUM($H314:$I314)&gt;0,INDEX($U$297:$AC$300,MATCH(N$303,$I$297:$I$300,0),MATCH(N$302,$J$296:$R$296,0)))</f>
        <v>0</v>
      </c>
      <c r="O314" s="757" cm="1">
        <f t="array" ref="O314">INDEX($H314:$K314,0,MATCH(O$303,$H$303:$K$303,0))*INDEX($J$297:$R$300,MATCH(O$303,$I$297:$I$300,0),MATCH(O$302,$J$296:$R$296,0))+IF(SUM($H314:$I314)&gt;0,INDEX($U$297:$AC$300,MATCH(O$303,$I$297:$I$300,0),MATCH(O$302,$J$296:$R$296,0)))</f>
        <v>0</v>
      </c>
      <c r="P314" s="757" cm="1">
        <f t="array" ref="P314">INDEX($H314:$K314,0,MATCH(P$303,$H$303:$K$303,0))*INDEX($J$297:$R$300,MATCH(P$303,$I$297:$I$300,0),MATCH(P$302,$J$296:$R$296,0))+IF(SUM($H314:$I314)&gt;0,INDEX($U$297:$AC$300,MATCH(P$303,$I$297:$I$300,0),MATCH(P$302,$J$296:$R$296,0)))</f>
        <v>0</v>
      </c>
      <c r="Q314" s="757" cm="1">
        <f t="array" ref="Q314">INDEX($H314:$K314,0,MATCH(Q$303,$H$303:$K$303,0))*INDEX($J$297:$R$300,MATCH(Q$303,$I$297:$I$300,0),MATCH(Q$302,$J$296:$R$296,0))+IF(SUM($H314:$I314)&gt;0,INDEX($U$297:$AC$300,MATCH(Q$303,$I$297:$I$300,0),MATCH(Q$302,$J$296:$R$296,0)))</f>
        <v>0</v>
      </c>
      <c r="R314" s="757" cm="1">
        <f t="array" ref="R314">INDEX($H314:$K314,0,MATCH(R$303,$H$303:$K$303,0))*INDEX($J$297:$R$300,MATCH(R$303,$I$297:$I$300,0),MATCH(R$302,$J$296:$R$296,0))+IF(SUM($H314:$I314)&gt;0,INDEX($U$297:$AC$300,MATCH(R$303,$I$297:$I$300,0),MATCH(R$302,$J$296:$R$296,0)))</f>
        <v>0</v>
      </c>
      <c r="S314" s="757" cm="1">
        <f t="array" ref="S314">INDEX($H314:$K314,0,MATCH(S$303,$H$303:$K$303,0))*INDEX($J$297:$R$300,MATCH(S$303,$I$297:$I$300,0),MATCH(S$302,$J$296:$R$296,0))+IF(SUM($H314:$I314)&gt;0,INDEX($U$297:$AC$300,MATCH(S$303,$I$297:$I$300,0),MATCH(S$302,$J$296:$R$296,0)))</f>
        <v>0</v>
      </c>
      <c r="T314" s="757" cm="1">
        <f t="array" ref="T314">INDEX($H314:$K314,0,MATCH(T$303,$H$303:$K$303,0))*INDEX($J$297:$R$300,MATCH(T$303,$I$297:$I$300,0),MATCH(T$302,$J$296:$R$296,0))+IF(SUM($H314:$I314)&gt;0,INDEX($U$297:$AC$300,MATCH(T$303,$I$297:$I$300,0),MATCH(T$302,$J$296:$R$296,0)))</f>
        <v>0</v>
      </c>
      <c r="U314" s="757" cm="1">
        <f t="array" ref="U314">INDEX($H314:$K314,0,MATCH(U$303,$H$303:$K$303,0))*INDEX($J$297:$R$300,MATCH(U$303,$I$297:$I$300,0),MATCH(U$302,$J$296:$R$296,0))+IF(SUM($H314:$I314)&gt;0,INDEX($U$297:$AC$300,MATCH(U$303,$I$297:$I$300,0),MATCH(U$302,$J$296:$R$296,0)))</f>
        <v>0</v>
      </c>
      <c r="V314" s="757" cm="1">
        <f t="array" ref="V314">INDEX($H314:$K314,0,MATCH(V$303,$H$303:$K$303,0))*INDEX($J$297:$R$300,MATCH(V$303,$I$297:$I$300,0),MATCH(V$302,$J$296:$R$296,0))+IF(SUM($H314:$I314)&gt;0,INDEX($U$297:$AC$300,MATCH(V$303,$I$297:$I$300,0),MATCH(V$302,$J$296:$R$296,0)))</f>
        <v>0</v>
      </c>
      <c r="W314" s="757" cm="1">
        <f t="array" ref="W314">INDEX($H314:$K314,0,MATCH(W$303,$H$303:$K$303,0))*INDEX($J$297:$R$300,MATCH(W$303,$I$297:$I$300,0),MATCH(W$302,$J$296:$R$296,0))+IF(SUM($H314:$I314)&gt;0,INDEX($U$297:$AC$300,MATCH(W$303,$I$297:$I$300,0),MATCH(W$302,$J$296:$R$296,0)))</f>
        <v>0</v>
      </c>
      <c r="X314" s="757" cm="1">
        <f t="array" ref="X314">INDEX($H314:$K314,0,MATCH(X$303,$H$303:$K$303,0))*INDEX($J$297:$R$300,MATCH(X$303,$I$297:$I$300,0),MATCH(X$302,$J$296:$R$296,0))+IF(SUM($H314:$I314)&gt;0,INDEX($U$297:$AC$300,MATCH(X$303,$I$297:$I$300,0),MATCH(X$302,$J$296:$R$296,0)))</f>
        <v>0</v>
      </c>
      <c r="Y314" s="757" cm="1">
        <f t="array" ref="Y314">INDEX($H314:$K314,0,MATCH(Y$303,$H$303:$K$303,0))*INDEX($J$297:$R$300,MATCH(Y$303,$I$297:$I$300,0),MATCH(Y$302,$J$296:$R$296,0))+IF(SUM($H314:$I314)&gt;0,INDEX($U$297:$AC$300,MATCH(Y$303,$I$297:$I$300,0),MATCH(Y$302,$J$296:$R$296,0)))</f>
        <v>0</v>
      </c>
      <c r="Z314" s="757" cm="1">
        <f t="array" ref="Z314">INDEX($H314:$K314,0,MATCH(Z$303,$H$303:$K$303,0))*INDEX($J$297:$R$300,MATCH(Z$303,$I$297:$I$300,0),MATCH(Z$302,$J$296:$R$296,0))+IF(SUM($H314:$I314)&gt;0,INDEX($U$297:$AC$300,MATCH(Z$303,$I$297:$I$300,0),MATCH(Z$302,$J$296:$R$296,0)))</f>
        <v>0</v>
      </c>
      <c r="AA314" s="757" cm="1">
        <f t="array" ref="AA314">INDEX($H314:$K314,0,MATCH(AA$303,$H$303:$K$303,0))*INDEX($J$297:$R$300,MATCH(AA$303,$I$297:$I$300,0),MATCH(AA$302,$J$296:$R$296,0))+IF(SUM($H314:$I314)&gt;0,INDEX($U$297:$AC$300,MATCH(AA$303,$I$297:$I$300,0),MATCH(AA$302,$J$296:$R$296,0)))</f>
        <v>0</v>
      </c>
      <c r="AB314" s="757" cm="1">
        <f t="array" ref="AB314">INDEX($H314:$K314,0,MATCH(AB$303,$H$303:$K$303,0))*INDEX($J$297:$R$300,MATCH(AB$303,$I$297:$I$300,0),MATCH(AB$302,$J$296:$R$296,0))+IF(SUM($H314:$I314)&gt;0,INDEX($U$297:$AC$300,MATCH(AB$303,$I$297:$I$300,0),MATCH(AB$302,$J$296:$R$296,0)))</f>
        <v>0</v>
      </c>
      <c r="AC314" s="757" cm="1">
        <f t="array" ref="AC314">INDEX($H314:$K314,0,MATCH(AC$303,$H$303:$K$303,0))*INDEX($J$297:$R$300,MATCH(AC$303,$I$297:$I$300,0),MATCH(AC$302,$J$296:$R$296,0))+IF(SUM($H314:$I314)&gt;0,INDEX($U$297:$AC$300,MATCH(AC$303,$I$297:$I$300,0),MATCH(AC$302,$J$296:$R$296,0)))</f>
        <v>0</v>
      </c>
      <c r="AD314" s="757" cm="1">
        <f t="array" ref="AD314">INDEX($H314:$K314,0,MATCH(AD$303,$H$303:$K$303,0))*INDEX($J$297:$R$300,MATCH(AD$303,$I$297:$I$300,0),MATCH(AD$302,$J$296:$R$296,0))+IF(SUM($H314:$I314)&gt;0,INDEX($U$297:$AC$300,MATCH(AD$303,$I$297:$I$300,0),MATCH(AD$302,$J$296:$R$296,0)))</f>
        <v>0</v>
      </c>
      <c r="AE314" s="757" cm="1">
        <f t="array" ref="AE314">INDEX($H314:$K314,0,MATCH(AE$303,$H$303:$K$303,0))*INDEX($J$297:$R$300,MATCH(AE$303,$I$297:$I$300,0),MATCH(AE$302,$J$296:$R$296,0))+IF(SUM($H314:$I314)&gt;0,INDEX($U$297:$AC$300,MATCH(AE$303,$I$297:$I$300,0),MATCH(AE$302,$J$296:$R$296,0)))</f>
        <v>0</v>
      </c>
      <c r="AF314" s="757" cm="1">
        <f t="array" ref="AF314">INDEX($H314:$K314,0,MATCH(AF$303,$H$303:$K$303,0))*INDEX($J$297:$R$300,MATCH(AF$303,$I$297:$I$300,0),MATCH(AF$302,$J$296:$R$296,0))+IF(SUM($H314:$I314)&gt;0,INDEX($U$297:$AC$300,MATCH(AF$303,$I$297:$I$300,0),MATCH(AF$302,$J$296:$R$296,0)))</f>
        <v>0</v>
      </c>
      <c r="AG314" s="757" cm="1">
        <f t="array" ref="AG314">INDEX($H314:$K314,0,MATCH(AG$303,$H$303:$K$303,0))*INDEX($J$297:$R$300,MATCH(AG$303,$I$297:$I$300,0),MATCH(AG$302,$J$296:$R$296,0))+IF(SUM($H314:$I314)&gt;0,INDEX($U$297:$AC$300,MATCH(AG$303,$I$297:$I$300,0),MATCH(AG$302,$J$296:$R$296,0)))</f>
        <v>0</v>
      </c>
      <c r="AH314" s="757" cm="1">
        <f t="array" ref="AH314">INDEX($H314:$K314,0,MATCH(AH$303,$H$303:$K$303,0))*INDEX($J$297:$R$300,MATCH(AH$303,$I$297:$I$300,0),MATCH(AH$302,$J$296:$R$296,0))+IF(SUM($H314:$I314)&gt;0,INDEX($U$297:$AC$300,MATCH(AH$303,$I$297:$I$300,0),MATCH(AH$302,$J$296:$R$296,0)))</f>
        <v>0</v>
      </c>
      <c r="AI314" s="757" cm="1">
        <f t="array" ref="AI314">INDEX($H314:$K314,0,MATCH(AI$303,$H$303:$K$303,0))*INDEX($J$297:$R$300,MATCH(AI$303,$I$297:$I$300,0),MATCH(AI$302,$J$296:$R$296,0))+IF(SUM($H314:$I314)&gt;0,INDEX($U$297:$AC$300,MATCH(AI$303,$I$297:$I$300,0),MATCH(AI$302,$J$296:$R$296,0)))</f>
        <v>0</v>
      </c>
      <c r="AJ314" s="757" cm="1">
        <f t="array" ref="AJ314">INDEX($H314:$K314,0,MATCH(AJ$303,$H$303:$K$303,0))*INDEX($J$297:$R$300,MATCH(AJ$303,$I$297:$I$300,0),MATCH(AJ$302,$J$296:$R$296,0))+IF(SUM($H314:$I314)&gt;0,INDEX($U$297:$AC$300,MATCH(AJ$303,$I$297:$I$300,0),MATCH(AJ$302,$J$296:$R$296,0)))</f>
        <v>0</v>
      </c>
      <c r="AK314" s="757" cm="1">
        <f t="array" ref="AK314">INDEX($H314:$K314,0,MATCH(AK$303,$H$303:$K$303,0))*INDEX($J$297:$R$300,MATCH(AK$303,$I$297:$I$300,0),MATCH(AK$302,$J$296:$R$296,0))+IF(SUM($H314:$I314)&gt;0,INDEX($U$297:$AC$300,MATCH(AK$303,$I$297:$I$300,0),MATCH(AK$302,$J$296:$R$296,0)))</f>
        <v>0</v>
      </c>
      <c r="AL314" s="757" cm="1">
        <f t="array" ref="AL314">INDEX($H314:$K314,0,MATCH(AL$303,$H$303:$K$303,0))*INDEX($J$297:$R$300,MATCH(AL$303,$I$297:$I$300,0),MATCH(AL$302,$J$296:$R$296,0))+IF(SUM($H314:$I314)&gt;0,INDEX($U$297:$AC$300,MATCH(AL$303,$I$297:$I$300,0),MATCH(AL$302,$J$296:$R$296,0)))</f>
        <v>0</v>
      </c>
      <c r="AM314" s="757" cm="1">
        <f t="array" ref="AM314">INDEX($H314:$K314,0,MATCH(AM$303,$H$303:$K$303,0))*INDEX($J$297:$R$300,MATCH(AM$303,$I$297:$I$300,0),MATCH(AM$302,$J$296:$R$296,0))+IF(SUM($H314:$I314)&gt;0,INDEX($U$297:$AC$300,MATCH(AM$303,$I$297:$I$300,0),MATCH(AM$302,$J$296:$R$296,0)))</f>
        <v>0</v>
      </c>
      <c r="AN314" s="757" cm="1">
        <f t="array" ref="AN314">INDEX($H314:$K314,0,MATCH(AN$303,$H$303:$K$303,0))*INDEX($J$297:$R$300,MATCH(AN$303,$I$297:$I$300,0),MATCH(AN$302,$J$296:$R$296,0))+IF(SUM($H314:$I314)&gt;0,INDEX($U$297:$AC$300,MATCH(AN$303,$I$297:$I$300,0),MATCH(AN$302,$J$296:$R$296,0)))</f>
        <v>0</v>
      </c>
      <c r="AO314" s="757" cm="1">
        <f t="array" ref="AO314">INDEX($H314:$K314,0,MATCH(AO$303,$H$303:$K$303,0))*INDEX($J$297:$R$300,MATCH(AO$303,$I$297:$I$300,0),MATCH(AO$302,$J$296:$R$296,0))+IF(SUM($H314:$I314)&gt;0,INDEX($U$297:$AC$300,MATCH(AO$303,$I$297:$I$300,0),MATCH(AO$302,$J$296:$R$296,0)))</f>
        <v>0</v>
      </c>
      <c r="AP314" s="757" cm="1">
        <f t="array" ref="AP314">INDEX($H314:$K314,0,MATCH(AP$303,$H$303:$K$303,0))*INDEX($J$297:$R$300,MATCH(AP$303,$I$297:$I$300,0),MATCH(AP$302,$J$296:$R$296,0))+IF(SUM($H314:$I314)&gt;0,INDEX($U$297:$AC$300,MATCH(AP$303,$I$297:$I$300,0),MATCH(AP$302,$J$296:$R$296,0)))</f>
        <v>0</v>
      </c>
      <c r="AQ314" s="757" cm="1">
        <f t="array" ref="AQ314">INDEX($H314:$K314,0,MATCH(AQ$303,$H$303:$K$303,0))*INDEX($J$297:$R$300,MATCH(AQ$303,$I$297:$I$300,0),MATCH(AQ$302,$J$296:$R$296,0))+IF(SUM($H314:$I314)&gt;0,INDEX($U$297:$AC$300,MATCH(AQ$303,$I$297:$I$300,0),MATCH(AQ$302,$J$296:$R$296,0)))</f>
        <v>0</v>
      </c>
      <c r="AR314" s="757" cm="1">
        <f t="array" ref="AR314">INDEX($H314:$K314,0,MATCH(AR$303,$H$303:$K$303,0))*INDEX($J$297:$R$300,MATCH(AR$303,$I$297:$I$300,0),MATCH(AR$302,$J$296:$R$296,0))+IF(SUM($H314:$I314)&gt;0,INDEX($U$297:$AC$300,MATCH(AR$303,$I$297:$I$300,0),MATCH(AR$302,$J$296:$R$296,0)))</f>
        <v>0</v>
      </c>
      <c r="AS314" s="757" cm="1">
        <f t="array" ref="AS314">INDEX($H314:$K314,0,MATCH(AS$303,$H$303:$K$303,0))*INDEX($J$297:$R$300,MATCH(AS$303,$I$297:$I$300,0),MATCH(AS$302,$J$296:$R$296,0))+IF(SUM($H314:$I314)&gt;0,INDEX($U$297:$AC$300,MATCH(AS$303,$I$297:$I$300,0),MATCH(AS$302,$J$296:$R$296,0)))</f>
        <v>0</v>
      </c>
      <c r="AT314" s="757" cm="1">
        <f t="array" ref="AT314">INDEX($H314:$K314,0,MATCH(AT$303,$H$303:$K$303,0))*INDEX($J$297:$R$300,MATCH(AT$303,$I$297:$I$300,0),MATCH(AT$302,$J$296:$R$296,0))+IF(SUM($H314:$I314)&gt;0,INDEX($U$297:$AC$300,MATCH(AT$303,$I$297:$I$300,0),MATCH(AT$302,$J$296:$R$296,0)))</f>
        <v>0</v>
      </c>
      <c r="AU314" s="757"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4.5" outlineLevel="1" x14ac:dyDescent="0.35">
      <c r="A315" s="6"/>
      <c r="B315" s="7"/>
      <c r="C315" s="17"/>
      <c r="D315" s="17"/>
      <c r="E315" s="17"/>
      <c r="F315" s="26"/>
      <c r="G315" s="26" t="str">
        <f t="shared" si="123"/>
        <v>YYWNWl</v>
      </c>
      <c r="H315" s="223">
        <f t="shared" ref="H315:J315" si="136">IF($H255&gt;0,INDEX($Z$168:$AC$180,MATCH($M136,$Y$168:$Y$180,0),MATCH(H$303,$Z$167:$AC$167,0)),0)</f>
        <v>1</v>
      </c>
      <c r="I315" s="223">
        <f t="shared" si="136"/>
        <v>1</v>
      </c>
      <c r="J315" s="223">
        <f t="shared" si="136"/>
        <v>3</v>
      </c>
      <c r="K315" s="223">
        <f t="shared" si="126"/>
        <v>0</v>
      </c>
      <c r="L315" s="757" cm="1">
        <f t="array" ref="L315">INDEX($H315:$K315,0,MATCH(L$303,$H$303:$K$303,0))*INDEX($J$297:$R$300,MATCH(L$303,$I$297:$I$300,0),MATCH(L$302,$J$296:$R$296,0))+IF(SUM($H315:$I315)&gt;0,INDEX($U$297:$AC$300,MATCH(L$303,$I$297:$I$300,0),MATCH(L$302,$J$296:$R$296,0)))</f>
        <v>2</v>
      </c>
      <c r="M315" s="757" cm="1">
        <f t="array" ref="M315">INDEX($H315:$K315,0,MATCH(M$303,$H$303:$K$303,0))*INDEX($J$297:$R$300,MATCH(M$303,$I$297:$I$300,0),MATCH(M$302,$J$296:$R$296,0))+IF(SUM($H315:$I315)&gt;0,INDEX($U$297:$AC$300,MATCH(M$303,$I$297:$I$300,0),MATCH(M$302,$J$296:$R$296,0)))</f>
        <v>1</v>
      </c>
      <c r="N315" s="757" cm="1">
        <f t="array" ref="N315">INDEX($H315:$K315,0,MATCH(N$303,$H$303:$K$303,0))*INDEX($J$297:$R$300,MATCH(N$303,$I$297:$I$300,0),MATCH(N$302,$J$296:$R$296,0))+IF(SUM($H315:$I315)&gt;0,INDEX($U$297:$AC$300,MATCH(N$303,$I$297:$I$300,0),MATCH(N$302,$J$296:$R$296,0)))</f>
        <v>3</v>
      </c>
      <c r="O315" s="757" cm="1">
        <f t="array" ref="O315">INDEX($H315:$K315,0,MATCH(O$303,$H$303:$K$303,0))*INDEX($J$297:$R$300,MATCH(O$303,$I$297:$I$300,0),MATCH(O$302,$J$296:$R$296,0))+IF(SUM($H315:$I315)&gt;0,INDEX($U$297:$AC$300,MATCH(O$303,$I$297:$I$300,0),MATCH(O$302,$J$296:$R$296,0)))</f>
        <v>0</v>
      </c>
      <c r="P315" s="757" cm="1">
        <f t="array" ref="P315">INDEX($H315:$K315,0,MATCH(P$303,$H$303:$K$303,0))*INDEX($J$297:$R$300,MATCH(P$303,$I$297:$I$300,0),MATCH(P$302,$J$296:$R$296,0))+IF(SUM($H315:$I315)&gt;0,INDEX($U$297:$AC$300,MATCH(P$303,$I$297:$I$300,0),MATCH(P$302,$J$296:$R$296,0)))</f>
        <v>2</v>
      </c>
      <c r="Q315" s="757" cm="1">
        <f t="array" ref="Q315">INDEX($H315:$K315,0,MATCH(Q$303,$H$303:$K$303,0))*INDEX($J$297:$R$300,MATCH(Q$303,$I$297:$I$300,0),MATCH(Q$302,$J$296:$R$296,0))+IF(SUM($H315:$I315)&gt;0,INDEX($U$297:$AC$300,MATCH(Q$303,$I$297:$I$300,0),MATCH(Q$302,$J$296:$R$296,0)))</f>
        <v>1</v>
      </c>
      <c r="R315" s="757" cm="1">
        <f t="array" ref="R315">INDEX($H315:$K315,0,MATCH(R$303,$H$303:$K$303,0))*INDEX($J$297:$R$300,MATCH(R$303,$I$297:$I$300,0),MATCH(R$302,$J$296:$R$296,0))+IF(SUM($H315:$I315)&gt;0,INDEX($U$297:$AC$300,MATCH(R$303,$I$297:$I$300,0),MATCH(R$302,$J$296:$R$296,0)))</f>
        <v>3</v>
      </c>
      <c r="S315" s="757" cm="1">
        <f t="array" ref="S315">INDEX($H315:$K315,0,MATCH(S$303,$H$303:$K$303,0))*INDEX($J$297:$R$300,MATCH(S$303,$I$297:$I$300,0),MATCH(S$302,$J$296:$R$296,0))+IF(SUM($H315:$I315)&gt;0,INDEX($U$297:$AC$300,MATCH(S$303,$I$297:$I$300,0),MATCH(S$302,$J$296:$R$296,0)))</f>
        <v>0</v>
      </c>
      <c r="T315" s="757" cm="1">
        <f t="array" ref="T315">INDEX($H315:$K315,0,MATCH(T$303,$H$303:$K$303,0))*INDEX($J$297:$R$300,MATCH(T$303,$I$297:$I$300,0),MATCH(T$302,$J$296:$R$296,0))+IF(SUM($H315:$I315)&gt;0,INDEX($U$297:$AC$300,MATCH(T$303,$I$297:$I$300,0),MATCH(T$302,$J$296:$R$296,0)))</f>
        <v>2</v>
      </c>
      <c r="U315" s="757" cm="1">
        <f t="array" ref="U315">INDEX($H315:$K315,0,MATCH(U$303,$H$303:$K$303,0))*INDEX($J$297:$R$300,MATCH(U$303,$I$297:$I$300,0),MATCH(U$302,$J$296:$R$296,0))+IF(SUM($H315:$I315)&gt;0,INDEX($U$297:$AC$300,MATCH(U$303,$I$297:$I$300,0),MATCH(U$302,$J$296:$R$296,0)))</f>
        <v>1</v>
      </c>
      <c r="V315" s="757" cm="1">
        <f t="array" ref="V315">INDEX($H315:$K315,0,MATCH(V$303,$H$303:$K$303,0))*INDEX($J$297:$R$300,MATCH(V$303,$I$297:$I$300,0),MATCH(V$302,$J$296:$R$296,0))+IF(SUM($H315:$I315)&gt;0,INDEX($U$297:$AC$300,MATCH(V$303,$I$297:$I$300,0),MATCH(V$302,$J$296:$R$296,0)))</f>
        <v>3</v>
      </c>
      <c r="W315" s="757" cm="1">
        <f t="array" ref="W315">INDEX($H315:$K315,0,MATCH(W$303,$H$303:$K$303,0))*INDEX($J$297:$R$300,MATCH(W$303,$I$297:$I$300,0),MATCH(W$302,$J$296:$R$296,0))+IF(SUM($H315:$I315)&gt;0,INDEX($U$297:$AC$300,MATCH(W$303,$I$297:$I$300,0),MATCH(W$302,$J$296:$R$296,0)))</f>
        <v>0</v>
      </c>
      <c r="X315" s="757" cm="1">
        <f t="array" ref="X315">INDEX($H315:$K315,0,MATCH(X$303,$H$303:$K$303,0))*INDEX($J$297:$R$300,MATCH(X$303,$I$297:$I$300,0),MATCH(X$302,$J$296:$R$296,0))+IF(SUM($H315:$I315)&gt;0,INDEX($U$297:$AC$300,MATCH(X$303,$I$297:$I$300,0),MATCH(X$302,$J$296:$R$296,0)))</f>
        <v>2</v>
      </c>
      <c r="Y315" s="757" cm="1">
        <f t="array" ref="Y315">INDEX($H315:$K315,0,MATCH(Y$303,$H$303:$K$303,0))*INDEX($J$297:$R$300,MATCH(Y$303,$I$297:$I$300,0),MATCH(Y$302,$J$296:$R$296,0))+IF(SUM($H315:$I315)&gt;0,INDEX($U$297:$AC$300,MATCH(Y$303,$I$297:$I$300,0),MATCH(Y$302,$J$296:$R$296,0)))</f>
        <v>1</v>
      </c>
      <c r="Z315" s="757" cm="1">
        <f t="array" ref="Z315">INDEX($H315:$K315,0,MATCH(Z$303,$H$303:$K$303,0))*INDEX($J$297:$R$300,MATCH(Z$303,$I$297:$I$300,0),MATCH(Z$302,$J$296:$R$296,0))+IF(SUM($H315:$I315)&gt;0,INDEX($U$297:$AC$300,MATCH(Z$303,$I$297:$I$300,0),MATCH(Z$302,$J$296:$R$296,0)))</f>
        <v>3</v>
      </c>
      <c r="AA315" s="757" cm="1">
        <f t="array" ref="AA315">INDEX($H315:$K315,0,MATCH(AA$303,$H$303:$K$303,0))*INDEX($J$297:$R$300,MATCH(AA$303,$I$297:$I$300,0),MATCH(AA$302,$J$296:$R$296,0))+IF(SUM($H315:$I315)&gt;0,INDEX($U$297:$AC$300,MATCH(AA$303,$I$297:$I$300,0),MATCH(AA$302,$J$296:$R$296,0)))</f>
        <v>0</v>
      </c>
      <c r="AB315" s="757" cm="1">
        <f t="array" ref="AB315">INDEX($H315:$K315,0,MATCH(AB$303,$H$303:$K$303,0))*INDEX($J$297:$R$300,MATCH(AB$303,$I$297:$I$300,0),MATCH(AB$302,$J$296:$R$296,0))+IF(SUM($H315:$I315)&gt;0,INDEX($U$297:$AC$300,MATCH(AB$303,$I$297:$I$300,0),MATCH(AB$302,$J$296:$R$296,0)))</f>
        <v>1</v>
      </c>
      <c r="AC315" s="757" cm="1">
        <f t="array" ref="AC315">INDEX($H315:$K315,0,MATCH(AC$303,$H$303:$K$303,0))*INDEX($J$297:$R$300,MATCH(AC$303,$I$297:$I$300,0),MATCH(AC$302,$J$296:$R$296,0))+IF(SUM($H315:$I315)&gt;0,INDEX($U$297:$AC$300,MATCH(AC$303,$I$297:$I$300,0),MATCH(AC$302,$J$296:$R$296,0)))</f>
        <v>1</v>
      </c>
      <c r="AD315" s="757" cm="1">
        <f t="array" ref="AD315">INDEX($H315:$K315,0,MATCH(AD$303,$H$303:$K$303,0))*INDEX($J$297:$R$300,MATCH(AD$303,$I$297:$I$300,0),MATCH(AD$302,$J$296:$R$296,0))+IF(SUM($H315:$I315)&gt;0,INDEX($U$297:$AC$300,MATCH(AD$303,$I$297:$I$300,0),MATCH(AD$302,$J$296:$R$296,0)))</f>
        <v>3</v>
      </c>
      <c r="AE315" s="757" cm="1">
        <f t="array" ref="AE315">INDEX($H315:$K315,0,MATCH(AE$303,$H$303:$K$303,0))*INDEX($J$297:$R$300,MATCH(AE$303,$I$297:$I$300,0),MATCH(AE$302,$J$296:$R$296,0))+IF(SUM($H315:$I315)&gt;0,INDEX($U$297:$AC$300,MATCH(AE$303,$I$297:$I$300,0),MATCH(AE$302,$J$296:$R$296,0)))</f>
        <v>0</v>
      </c>
      <c r="AF315" s="757" cm="1">
        <f t="array" ref="AF315">INDEX($H315:$K315,0,MATCH(AF$303,$H$303:$K$303,0))*INDEX($J$297:$R$300,MATCH(AF$303,$I$297:$I$300,0),MATCH(AF$302,$J$296:$R$296,0))+IF(SUM($H315:$I315)&gt;0,INDEX($U$297:$AC$300,MATCH(AF$303,$I$297:$I$300,0),MATCH(AF$302,$J$296:$R$296,0)))</f>
        <v>1</v>
      </c>
      <c r="AG315" s="757" cm="1">
        <f t="array" ref="AG315">INDEX($H315:$K315,0,MATCH(AG$303,$H$303:$K$303,0))*INDEX($J$297:$R$300,MATCH(AG$303,$I$297:$I$300,0),MATCH(AG$302,$J$296:$R$296,0))+IF(SUM($H315:$I315)&gt;0,INDEX($U$297:$AC$300,MATCH(AG$303,$I$297:$I$300,0),MATCH(AG$302,$J$296:$R$296,0)))</f>
        <v>1</v>
      </c>
      <c r="AH315" s="757" cm="1">
        <f t="array" ref="AH315">INDEX($H315:$K315,0,MATCH(AH$303,$H$303:$K$303,0))*INDEX($J$297:$R$300,MATCH(AH$303,$I$297:$I$300,0),MATCH(AH$302,$J$296:$R$296,0))+IF(SUM($H315:$I315)&gt;0,INDEX($U$297:$AC$300,MATCH(AH$303,$I$297:$I$300,0),MATCH(AH$302,$J$296:$R$296,0)))</f>
        <v>3</v>
      </c>
      <c r="AI315" s="757" cm="1">
        <f t="array" ref="AI315">INDEX($H315:$K315,0,MATCH(AI$303,$H$303:$K$303,0))*INDEX($J$297:$R$300,MATCH(AI$303,$I$297:$I$300,0),MATCH(AI$302,$J$296:$R$296,0))+IF(SUM($H315:$I315)&gt;0,INDEX($U$297:$AC$300,MATCH(AI$303,$I$297:$I$300,0),MATCH(AI$302,$J$296:$R$296,0)))</f>
        <v>0</v>
      </c>
      <c r="AJ315" s="757" cm="1">
        <f t="array" ref="AJ315">INDEX($H315:$K315,0,MATCH(AJ$303,$H$303:$K$303,0))*INDEX($J$297:$R$300,MATCH(AJ$303,$I$297:$I$300,0),MATCH(AJ$302,$J$296:$R$296,0))+IF(SUM($H315:$I315)&gt;0,INDEX($U$297:$AC$300,MATCH(AJ$303,$I$297:$I$300,0),MATCH(AJ$302,$J$296:$R$296,0)))</f>
        <v>1</v>
      </c>
      <c r="AK315" s="757" cm="1">
        <f t="array" ref="AK315">INDEX($H315:$K315,0,MATCH(AK$303,$H$303:$K$303,0))*INDEX($J$297:$R$300,MATCH(AK$303,$I$297:$I$300,0),MATCH(AK$302,$J$296:$R$296,0))+IF(SUM($H315:$I315)&gt;0,INDEX($U$297:$AC$300,MATCH(AK$303,$I$297:$I$300,0),MATCH(AK$302,$J$296:$R$296,0)))</f>
        <v>1</v>
      </c>
      <c r="AL315" s="757" cm="1">
        <f t="array" ref="AL315">INDEX($H315:$K315,0,MATCH(AL$303,$H$303:$K$303,0))*INDEX($J$297:$R$300,MATCH(AL$303,$I$297:$I$300,0),MATCH(AL$302,$J$296:$R$296,0))+IF(SUM($H315:$I315)&gt;0,INDEX($U$297:$AC$300,MATCH(AL$303,$I$297:$I$300,0),MATCH(AL$302,$J$296:$R$296,0)))</f>
        <v>3</v>
      </c>
      <c r="AM315" s="757" cm="1">
        <f t="array" ref="AM315">INDEX($H315:$K315,0,MATCH(AM$303,$H$303:$K$303,0))*INDEX($J$297:$R$300,MATCH(AM$303,$I$297:$I$300,0),MATCH(AM$302,$J$296:$R$296,0))+IF(SUM($H315:$I315)&gt;0,INDEX($U$297:$AC$300,MATCH(AM$303,$I$297:$I$300,0),MATCH(AM$302,$J$296:$R$296,0)))</f>
        <v>0</v>
      </c>
      <c r="AN315" s="757" cm="1">
        <f t="array" ref="AN315">INDEX($H315:$K315,0,MATCH(AN$303,$H$303:$K$303,0))*INDEX($J$297:$R$300,MATCH(AN$303,$I$297:$I$300,0),MATCH(AN$302,$J$296:$R$296,0))+IF(SUM($H315:$I315)&gt;0,INDEX($U$297:$AC$300,MATCH(AN$303,$I$297:$I$300,0),MATCH(AN$302,$J$296:$R$296,0)))</f>
        <v>1</v>
      </c>
      <c r="AO315" s="757" cm="1">
        <f t="array" ref="AO315">INDEX($H315:$K315,0,MATCH(AO$303,$H$303:$K$303,0))*INDEX($J$297:$R$300,MATCH(AO$303,$I$297:$I$300,0),MATCH(AO$302,$J$296:$R$296,0))+IF(SUM($H315:$I315)&gt;0,INDEX($U$297:$AC$300,MATCH(AO$303,$I$297:$I$300,0),MATCH(AO$302,$J$296:$R$296,0)))</f>
        <v>1</v>
      </c>
      <c r="AP315" s="757" cm="1">
        <f t="array" ref="AP315">INDEX($H315:$K315,0,MATCH(AP$303,$H$303:$K$303,0))*INDEX($J$297:$R$300,MATCH(AP$303,$I$297:$I$300,0),MATCH(AP$302,$J$296:$R$296,0))+IF(SUM($H315:$I315)&gt;0,INDEX($U$297:$AC$300,MATCH(AP$303,$I$297:$I$300,0),MATCH(AP$302,$J$296:$R$296,0)))</f>
        <v>3</v>
      </c>
      <c r="AQ315" s="757" cm="1">
        <f t="array" ref="AQ315">INDEX($H315:$K315,0,MATCH(AQ$303,$H$303:$K$303,0))*INDEX($J$297:$R$300,MATCH(AQ$303,$I$297:$I$300,0),MATCH(AQ$302,$J$296:$R$296,0))+IF(SUM($H315:$I315)&gt;0,INDEX($U$297:$AC$300,MATCH(AQ$303,$I$297:$I$300,0),MATCH(AQ$302,$J$296:$R$296,0)))</f>
        <v>0</v>
      </c>
      <c r="AR315" s="757" cm="1">
        <f t="array" ref="AR315">INDEX($H315:$K315,0,MATCH(AR$303,$H$303:$K$303,0))*INDEX($J$297:$R$300,MATCH(AR$303,$I$297:$I$300,0),MATCH(AR$302,$J$296:$R$296,0))+IF(SUM($H315:$I315)&gt;0,INDEX($U$297:$AC$300,MATCH(AR$303,$I$297:$I$300,0),MATCH(AR$302,$J$296:$R$296,0)))</f>
        <v>1</v>
      </c>
      <c r="AS315" s="757" cm="1">
        <f t="array" ref="AS315">INDEX($H315:$K315,0,MATCH(AS$303,$H$303:$K$303,0))*INDEX($J$297:$R$300,MATCH(AS$303,$I$297:$I$300,0),MATCH(AS$302,$J$296:$R$296,0))+IF(SUM($H315:$I315)&gt;0,INDEX($U$297:$AC$300,MATCH(AS$303,$I$297:$I$300,0),MATCH(AS$302,$J$296:$R$296,0)))</f>
        <v>1</v>
      </c>
      <c r="AT315" s="757" cm="1">
        <f t="array" ref="AT315">INDEX($H315:$K315,0,MATCH(AT$303,$H$303:$K$303,0))*INDEX($J$297:$R$300,MATCH(AT$303,$I$297:$I$300,0),MATCH(AT$302,$J$296:$R$296,0))+IF(SUM($H315:$I315)&gt;0,INDEX($U$297:$AC$300,MATCH(AT$303,$I$297:$I$300,0),MATCH(AT$302,$J$296:$R$296,0)))</f>
        <v>3</v>
      </c>
      <c r="AU315" s="757"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4.5" outlineLevel="1" x14ac:dyDescent="0.35">
      <c r="A316" s="6"/>
      <c r="B316" s="7"/>
      <c r="C316" s="17"/>
      <c r="D316" s="17"/>
      <c r="E316" s="17"/>
      <c r="F316" s="26"/>
      <c r="G316" s="26" t="str">
        <f t="shared" si="123"/>
        <v>YYLWNw</v>
      </c>
      <c r="H316" s="223">
        <f t="shared" ref="H316:J316" si="137">IF($H256&gt;0,INDEX($Z$168:$AC$180,MATCH($M137,$Y$168:$Y$180,0),MATCH(H$303,$Z$167:$AC$167,0)),0)</f>
        <v>1</v>
      </c>
      <c r="I316" s="223">
        <f t="shared" si="137"/>
        <v>1</v>
      </c>
      <c r="J316" s="223">
        <f t="shared" si="137"/>
        <v>2</v>
      </c>
      <c r="K316" s="223">
        <f t="shared" si="126"/>
        <v>1</v>
      </c>
      <c r="L316" s="757" cm="1">
        <f t="array" ref="L316">INDEX($H316:$K316,0,MATCH(L$303,$H$303:$K$303,0))*INDEX($J$297:$R$300,MATCH(L$303,$I$297:$I$300,0),MATCH(L$302,$J$296:$R$296,0))+IF(SUM($H316:$I316)&gt;0,INDEX($U$297:$AC$300,MATCH(L$303,$I$297:$I$300,0),MATCH(L$302,$J$296:$R$296,0)))</f>
        <v>2</v>
      </c>
      <c r="M316" s="757" cm="1">
        <f t="array" ref="M316">INDEX($H316:$K316,0,MATCH(M$303,$H$303:$K$303,0))*INDEX($J$297:$R$300,MATCH(M$303,$I$297:$I$300,0),MATCH(M$302,$J$296:$R$296,0))+IF(SUM($H316:$I316)&gt;0,INDEX($U$297:$AC$300,MATCH(M$303,$I$297:$I$300,0),MATCH(M$302,$J$296:$R$296,0)))</f>
        <v>1</v>
      </c>
      <c r="N316" s="757" cm="1">
        <f t="array" ref="N316">INDEX($H316:$K316,0,MATCH(N$303,$H$303:$K$303,0))*INDEX($J$297:$R$300,MATCH(N$303,$I$297:$I$300,0),MATCH(N$302,$J$296:$R$296,0))+IF(SUM($H316:$I316)&gt;0,INDEX($U$297:$AC$300,MATCH(N$303,$I$297:$I$300,0),MATCH(N$302,$J$296:$R$296,0)))</f>
        <v>2</v>
      </c>
      <c r="O316" s="757" cm="1">
        <f t="array" ref="O316">INDEX($H316:$K316,0,MATCH(O$303,$H$303:$K$303,0))*INDEX($J$297:$R$300,MATCH(O$303,$I$297:$I$300,0),MATCH(O$302,$J$296:$R$296,0))+IF(SUM($H316:$I316)&gt;0,INDEX($U$297:$AC$300,MATCH(O$303,$I$297:$I$300,0),MATCH(O$302,$J$296:$R$296,0)))</f>
        <v>1.5</v>
      </c>
      <c r="P316" s="757" cm="1">
        <f t="array" ref="P316">INDEX($H316:$K316,0,MATCH(P$303,$H$303:$K$303,0))*INDEX($J$297:$R$300,MATCH(P$303,$I$297:$I$300,0),MATCH(P$302,$J$296:$R$296,0))+IF(SUM($H316:$I316)&gt;0,INDEX($U$297:$AC$300,MATCH(P$303,$I$297:$I$300,0),MATCH(P$302,$J$296:$R$296,0)))</f>
        <v>2</v>
      </c>
      <c r="Q316" s="757" cm="1">
        <f t="array" ref="Q316">INDEX($H316:$K316,0,MATCH(Q$303,$H$303:$K$303,0))*INDEX($J$297:$R$300,MATCH(Q$303,$I$297:$I$300,0),MATCH(Q$302,$J$296:$R$296,0))+IF(SUM($H316:$I316)&gt;0,INDEX($U$297:$AC$300,MATCH(Q$303,$I$297:$I$300,0),MATCH(Q$302,$J$296:$R$296,0)))</f>
        <v>1</v>
      </c>
      <c r="R316" s="757" cm="1">
        <f t="array" ref="R316">INDEX($H316:$K316,0,MATCH(R$303,$H$303:$K$303,0))*INDEX($J$297:$R$300,MATCH(R$303,$I$297:$I$300,0),MATCH(R$302,$J$296:$R$296,0))+IF(SUM($H316:$I316)&gt;0,INDEX($U$297:$AC$300,MATCH(R$303,$I$297:$I$300,0),MATCH(R$302,$J$296:$R$296,0)))</f>
        <v>2</v>
      </c>
      <c r="S316" s="757" cm="1">
        <f t="array" ref="S316">INDEX($H316:$K316,0,MATCH(S$303,$H$303:$K$303,0))*INDEX($J$297:$R$300,MATCH(S$303,$I$297:$I$300,0),MATCH(S$302,$J$296:$R$296,0))+IF(SUM($H316:$I316)&gt;0,INDEX($U$297:$AC$300,MATCH(S$303,$I$297:$I$300,0),MATCH(S$302,$J$296:$R$296,0)))</f>
        <v>1</v>
      </c>
      <c r="T316" s="757" cm="1">
        <f t="array" ref="T316">INDEX($H316:$K316,0,MATCH(T$303,$H$303:$K$303,0))*INDEX($J$297:$R$300,MATCH(T$303,$I$297:$I$300,0),MATCH(T$302,$J$296:$R$296,0))+IF(SUM($H316:$I316)&gt;0,INDEX($U$297:$AC$300,MATCH(T$303,$I$297:$I$300,0),MATCH(T$302,$J$296:$R$296,0)))</f>
        <v>2</v>
      </c>
      <c r="U316" s="757" cm="1">
        <f t="array" ref="U316">INDEX($H316:$K316,0,MATCH(U$303,$H$303:$K$303,0))*INDEX($J$297:$R$300,MATCH(U$303,$I$297:$I$300,0),MATCH(U$302,$J$296:$R$296,0))+IF(SUM($H316:$I316)&gt;0,INDEX($U$297:$AC$300,MATCH(U$303,$I$297:$I$300,0),MATCH(U$302,$J$296:$R$296,0)))</f>
        <v>1</v>
      </c>
      <c r="V316" s="757" cm="1">
        <f t="array" ref="V316">INDEX($H316:$K316,0,MATCH(V$303,$H$303:$K$303,0))*INDEX($J$297:$R$300,MATCH(V$303,$I$297:$I$300,0),MATCH(V$302,$J$296:$R$296,0))+IF(SUM($H316:$I316)&gt;0,INDEX($U$297:$AC$300,MATCH(V$303,$I$297:$I$300,0),MATCH(V$302,$J$296:$R$296,0)))</f>
        <v>2</v>
      </c>
      <c r="W316" s="757" cm="1">
        <f t="array" ref="W316">INDEX($H316:$K316,0,MATCH(W$303,$H$303:$K$303,0))*INDEX($J$297:$R$300,MATCH(W$303,$I$297:$I$300,0),MATCH(W$302,$J$296:$R$296,0))+IF(SUM($H316:$I316)&gt;0,INDEX($U$297:$AC$300,MATCH(W$303,$I$297:$I$300,0),MATCH(W$302,$J$296:$R$296,0)))</f>
        <v>1</v>
      </c>
      <c r="X316" s="757" cm="1">
        <f t="array" ref="X316">INDEX($H316:$K316,0,MATCH(X$303,$H$303:$K$303,0))*INDEX($J$297:$R$300,MATCH(X$303,$I$297:$I$300,0),MATCH(X$302,$J$296:$R$296,0))+IF(SUM($H316:$I316)&gt;0,INDEX($U$297:$AC$300,MATCH(X$303,$I$297:$I$300,0),MATCH(X$302,$J$296:$R$296,0)))</f>
        <v>2</v>
      </c>
      <c r="Y316" s="757" cm="1">
        <f t="array" ref="Y316">INDEX($H316:$K316,0,MATCH(Y$303,$H$303:$K$303,0))*INDEX($J$297:$R$300,MATCH(Y$303,$I$297:$I$300,0),MATCH(Y$302,$J$296:$R$296,0))+IF(SUM($H316:$I316)&gt;0,INDEX($U$297:$AC$300,MATCH(Y$303,$I$297:$I$300,0),MATCH(Y$302,$J$296:$R$296,0)))</f>
        <v>1</v>
      </c>
      <c r="Z316" s="757" cm="1">
        <f t="array" ref="Z316">INDEX($H316:$K316,0,MATCH(Z$303,$H$303:$K$303,0))*INDEX($J$297:$R$300,MATCH(Z$303,$I$297:$I$300,0),MATCH(Z$302,$J$296:$R$296,0))+IF(SUM($H316:$I316)&gt;0,INDEX($U$297:$AC$300,MATCH(Z$303,$I$297:$I$300,0),MATCH(Z$302,$J$296:$R$296,0)))</f>
        <v>2</v>
      </c>
      <c r="AA316" s="757" cm="1">
        <f t="array" ref="AA316">INDEX($H316:$K316,0,MATCH(AA$303,$H$303:$K$303,0))*INDEX($J$297:$R$300,MATCH(AA$303,$I$297:$I$300,0),MATCH(AA$302,$J$296:$R$296,0))+IF(SUM($H316:$I316)&gt;0,INDEX($U$297:$AC$300,MATCH(AA$303,$I$297:$I$300,0),MATCH(AA$302,$J$296:$R$296,0)))</f>
        <v>0.5</v>
      </c>
      <c r="AB316" s="757" cm="1">
        <f t="array" ref="AB316">INDEX($H316:$K316,0,MATCH(AB$303,$H$303:$K$303,0))*INDEX($J$297:$R$300,MATCH(AB$303,$I$297:$I$300,0),MATCH(AB$302,$J$296:$R$296,0))+IF(SUM($H316:$I316)&gt;0,INDEX($U$297:$AC$300,MATCH(AB$303,$I$297:$I$300,0),MATCH(AB$302,$J$296:$R$296,0)))</f>
        <v>1</v>
      </c>
      <c r="AC316" s="757" cm="1">
        <f t="array" ref="AC316">INDEX($H316:$K316,0,MATCH(AC$303,$H$303:$K$303,0))*INDEX($J$297:$R$300,MATCH(AC$303,$I$297:$I$300,0),MATCH(AC$302,$J$296:$R$296,0))+IF(SUM($H316:$I316)&gt;0,INDEX($U$297:$AC$300,MATCH(AC$303,$I$297:$I$300,0),MATCH(AC$302,$J$296:$R$296,0)))</f>
        <v>1</v>
      </c>
      <c r="AD316" s="757" cm="1">
        <f t="array" ref="AD316">INDEX($H316:$K316,0,MATCH(AD$303,$H$303:$K$303,0))*INDEX($J$297:$R$300,MATCH(AD$303,$I$297:$I$300,0),MATCH(AD$302,$J$296:$R$296,0))+IF(SUM($H316:$I316)&gt;0,INDEX($U$297:$AC$300,MATCH(AD$303,$I$297:$I$300,0),MATCH(AD$302,$J$296:$R$296,0)))</f>
        <v>2</v>
      </c>
      <c r="AE316" s="757" cm="1">
        <f t="array" ref="AE316">INDEX($H316:$K316,0,MATCH(AE$303,$H$303:$K$303,0))*INDEX($J$297:$R$300,MATCH(AE$303,$I$297:$I$300,0),MATCH(AE$302,$J$296:$R$296,0))+IF(SUM($H316:$I316)&gt;0,INDEX($U$297:$AC$300,MATCH(AE$303,$I$297:$I$300,0),MATCH(AE$302,$J$296:$R$296,0)))</f>
        <v>1</v>
      </c>
      <c r="AF316" s="757" cm="1">
        <f t="array" ref="AF316">INDEX($H316:$K316,0,MATCH(AF$303,$H$303:$K$303,0))*INDEX($J$297:$R$300,MATCH(AF$303,$I$297:$I$300,0),MATCH(AF$302,$J$296:$R$296,0))+IF(SUM($H316:$I316)&gt;0,INDEX($U$297:$AC$300,MATCH(AF$303,$I$297:$I$300,0),MATCH(AF$302,$J$296:$R$296,0)))</f>
        <v>1</v>
      </c>
      <c r="AG316" s="757" cm="1">
        <f t="array" ref="AG316">INDEX($H316:$K316,0,MATCH(AG$303,$H$303:$K$303,0))*INDEX($J$297:$R$300,MATCH(AG$303,$I$297:$I$300,0),MATCH(AG$302,$J$296:$R$296,0))+IF(SUM($H316:$I316)&gt;0,INDEX($U$297:$AC$300,MATCH(AG$303,$I$297:$I$300,0),MATCH(AG$302,$J$296:$R$296,0)))</f>
        <v>1</v>
      </c>
      <c r="AH316" s="757" cm="1">
        <f t="array" ref="AH316">INDEX($H316:$K316,0,MATCH(AH$303,$H$303:$K$303,0))*INDEX($J$297:$R$300,MATCH(AH$303,$I$297:$I$300,0),MATCH(AH$302,$J$296:$R$296,0))+IF(SUM($H316:$I316)&gt;0,INDEX($U$297:$AC$300,MATCH(AH$303,$I$297:$I$300,0),MATCH(AH$302,$J$296:$R$296,0)))</f>
        <v>2</v>
      </c>
      <c r="AI316" s="757" cm="1">
        <f t="array" ref="AI316">INDEX($H316:$K316,0,MATCH(AI$303,$H$303:$K$303,0))*INDEX($J$297:$R$300,MATCH(AI$303,$I$297:$I$300,0),MATCH(AI$302,$J$296:$R$296,0))+IF(SUM($H316:$I316)&gt;0,INDEX($U$297:$AC$300,MATCH(AI$303,$I$297:$I$300,0),MATCH(AI$302,$J$296:$R$296,0)))</f>
        <v>0.5</v>
      </c>
      <c r="AJ316" s="757" cm="1">
        <f t="array" ref="AJ316">INDEX($H316:$K316,0,MATCH(AJ$303,$H$303:$K$303,0))*INDEX($J$297:$R$300,MATCH(AJ$303,$I$297:$I$300,0),MATCH(AJ$302,$J$296:$R$296,0))+IF(SUM($H316:$I316)&gt;0,INDEX($U$297:$AC$300,MATCH(AJ$303,$I$297:$I$300,0),MATCH(AJ$302,$J$296:$R$296,0)))</f>
        <v>1</v>
      </c>
      <c r="AK316" s="757" cm="1">
        <f t="array" ref="AK316">INDEX($H316:$K316,0,MATCH(AK$303,$H$303:$K$303,0))*INDEX($J$297:$R$300,MATCH(AK$303,$I$297:$I$300,0),MATCH(AK$302,$J$296:$R$296,0))+IF(SUM($H316:$I316)&gt;0,INDEX($U$297:$AC$300,MATCH(AK$303,$I$297:$I$300,0),MATCH(AK$302,$J$296:$R$296,0)))</f>
        <v>1</v>
      </c>
      <c r="AL316" s="757" cm="1">
        <f t="array" ref="AL316">INDEX($H316:$K316,0,MATCH(AL$303,$H$303:$K$303,0))*INDEX($J$297:$R$300,MATCH(AL$303,$I$297:$I$300,0),MATCH(AL$302,$J$296:$R$296,0))+IF(SUM($H316:$I316)&gt;0,INDEX($U$297:$AC$300,MATCH(AL$303,$I$297:$I$300,0),MATCH(AL$302,$J$296:$R$296,0)))</f>
        <v>2</v>
      </c>
      <c r="AM316" s="757" cm="1">
        <f t="array" ref="AM316">INDEX($H316:$K316,0,MATCH(AM$303,$H$303:$K$303,0))*INDEX($J$297:$R$300,MATCH(AM$303,$I$297:$I$300,0),MATCH(AM$302,$J$296:$R$296,0))+IF(SUM($H316:$I316)&gt;0,INDEX($U$297:$AC$300,MATCH(AM$303,$I$297:$I$300,0),MATCH(AM$302,$J$296:$R$296,0)))</f>
        <v>0.5</v>
      </c>
      <c r="AN316" s="757" cm="1">
        <f t="array" ref="AN316">INDEX($H316:$K316,0,MATCH(AN$303,$H$303:$K$303,0))*INDEX($J$297:$R$300,MATCH(AN$303,$I$297:$I$300,0),MATCH(AN$302,$J$296:$R$296,0))+IF(SUM($H316:$I316)&gt;0,INDEX($U$297:$AC$300,MATCH(AN$303,$I$297:$I$300,0),MATCH(AN$302,$J$296:$R$296,0)))</f>
        <v>1</v>
      </c>
      <c r="AO316" s="757" cm="1">
        <f t="array" ref="AO316">INDEX($H316:$K316,0,MATCH(AO$303,$H$303:$K$303,0))*INDEX($J$297:$R$300,MATCH(AO$303,$I$297:$I$300,0),MATCH(AO$302,$J$296:$R$296,0))+IF(SUM($H316:$I316)&gt;0,INDEX($U$297:$AC$300,MATCH(AO$303,$I$297:$I$300,0),MATCH(AO$302,$J$296:$R$296,0)))</f>
        <v>1</v>
      </c>
      <c r="AP316" s="757" cm="1">
        <f t="array" ref="AP316">INDEX($H316:$K316,0,MATCH(AP$303,$H$303:$K$303,0))*INDEX($J$297:$R$300,MATCH(AP$303,$I$297:$I$300,0),MATCH(AP$302,$J$296:$R$296,0))+IF(SUM($H316:$I316)&gt;0,INDEX($U$297:$AC$300,MATCH(AP$303,$I$297:$I$300,0),MATCH(AP$302,$J$296:$R$296,0)))</f>
        <v>2</v>
      </c>
      <c r="AQ316" s="757" cm="1">
        <f t="array" ref="AQ316">INDEX($H316:$K316,0,MATCH(AQ$303,$H$303:$K$303,0))*INDEX($J$297:$R$300,MATCH(AQ$303,$I$297:$I$300,0),MATCH(AQ$302,$J$296:$R$296,0))+IF(SUM($H316:$I316)&gt;0,INDEX($U$297:$AC$300,MATCH(AQ$303,$I$297:$I$300,0),MATCH(AQ$302,$J$296:$R$296,0)))</f>
        <v>0</v>
      </c>
      <c r="AR316" s="757" cm="1">
        <f t="array" ref="AR316">INDEX($H316:$K316,0,MATCH(AR$303,$H$303:$K$303,0))*INDEX($J$297:$R$300,MATCH(AR$303,$I$297:$I$300,0),MATCH(AR$302,$J$296:$R$296,0))+IF(SUM($H316:$I316)&gt;0,INDEX($U$297:$AC$300,MATCH(AR$303,$I$297:$I$300,0),MATCH(AR$302,$J$296:$R$296,0)))</f>
        <v>1</v>
      </c>
      <c r="AS316" s="757" cm="1">
        <f t="array" ref="AS316">INDEX($H316:$K316,0,MATCH(AS$303,$H$303:$K$303,0))*INDEX($J$297:$R$300,MATCH(AS$303,$I$297:$I$300,0),MATCH(AS$302,$J$296:$R$296,0))+IF(SUM($H316:$I316)&gt;0,INDEX($U$297:$AC$300,MATCH(AS$303,$I$297:$I$300,0),MATCH(AS$302,$J$296:$R$296,0)))</f>
        <v>1</v>
      </c>
      <c r="AT316" s="757" cm="1">
        <f t="array" ref="AT316">INDEX($H316:$K316,0,MATCH(AT$303,$H$303:$K$303,0))*INDEX($J$297:$R$300,MATCH(AT$303,$I$297:$I$300,0),MATCH(AT$302,$J$296:$R$296,0))+IF(SUM($H316:$I316)&gt;0,INDEX($U$297:$AC$300,MATCH(AT$303,$I$297:$I$300,0),MATCH(AT$302,$J$296:$R$296,0)))</f>
        <v>2</v>
      </c>
      <c r="AU316" s="757"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4.5" outlineLevel="1" x14ac:dyDescent="0.35">
      <c r="A317" s="6"/>
      <c r="B317" s="7"/>
      <c r="C317" s="17"/>
      <c r="D317" s="17"/>
      <c r="E317" s="17"/>
      <c r="F317" s="26"/>
      <c r="G317" s="26" t="str">
        <f t="shared" si="123"/>
        <v>YYLWNwd</v>
      </c>
      <c r="H317" s="223">
        <f t="shared" ref="H317:J317" si="138">IF($H257&gt;0,INDEX($Z$168:$AC$180,MATCH($M138,$Y$168:$Y$180,0),MATCH(H$303,$Z$167:$AC$167,0)),0)</f>
        <v>0</v>
      </c>
      <c r="I317" s="223">
        <f t="shared" si="138"/>
        <v>1</v>
      </c>
      <c r="J317" s="223">
        <f t="shared" si="138"/>
        <v>2</v>
      </c>
      <c r="K317" s="223">
        <f t="shared" si="126"/>
        <v>1</v>
      </c>
      <c r="L317" s="757" cm="1">
        <f t="array" ref="L317">INDEX($H317:$K317,0,MATCH(L$303,$H$303:$K$303,0))*INDEX($J$297:$R$300,MATCH(L$303,$I$297:$I$300,0),MATCH(L$302,$J$296:$R$296,0))+IF(SUM($H317:$I317)&gt;0,INDEX($U$297:$AC$300,MATCH(L$303,$I$297:$I$300,0),MATCH(L$302,$J$296:$R$296,0)))</f>
        <v>1</v>
      </c>
      <c r="M317" s="757" cm="1">
        <f t="array" ref="M317">INDEX($H317:$K317,0,MATCH(M$303,$H$303:$K$303,0))*INDEX($J$297:$R$300,MATCH(M$303,$I$297:$I$300,0),MATCH(M$302,$J$296:$R$296,0))+IF(SUM($H317:$I317)&gt;0,INDEX($U$297:$AC$300,MATCH(M$303,$I$297:$I$300,0),MATCH(M$302,$J$296:$R$296,0)))</f>
        <v>1</v>
      </c>
      <c r="N317" s="757" cm="1">
        <f t="array" ref="N317">INDEX($H317:$K317,0,MATCH(N$303,$H$303:$K$303,0))*INDEX($J$297:$R$300,MATCH(N$303,$I$297:$I$300,0),MATCH(N$302,$J$296:$R$296,0))+IF(SUM($H317:$I317)&gt;0,INDEX($U$297:$AC$300,MATCH(N$303,$I$297:$I$300,0),MATCH(N$302,$J$296:$R$296,0)))</f>
        <v>2</v>
      </c>
      <c r="O317" s="757" cm="1">
        <f t="array" ref="O317">INDEX($H317:$K317,0,MATCH(O$303,$H$303:$K$303,0))*INDEX($J$297:$R$300,MATCH(O$303,$I$297:$I$300,0),MATCH(O$302,$J$296:$R$296,0))+IF(SUM($H317:$I317)&gt;0,INDEX($U$297:$AC$300,MATCH(O$303,$I$297:$I$300,0),MATCH(O$302,$J$296:$R$296,0)))</f>
        <v>1.5</v>
      </c>
      <c r="P317" s="757" cm="1">
        <f t="array" ref="P317">INDEX($H317:$K317,0,MATCH(P$303,$H$303:$K$303,0))*INDEX($J$297:$R$300,MATCH(P$303,$I$297:$I$300,0),MATCH(P$302,$J$296:$R$296,0))+IF(SUM($H317:$I317)&gt;0,INDEX($U$297:$AC$300,MATCH(P$303,$I$297:$I$300,0),MATCH(P$302,$J$296:$R$296,0)))</f>
        <v>1</v>
      </c>
      <c r="Q317" s="757" cm="1">
        <f t="array" ref="Q317">INDEX($H317:$K317,0,MATCH(Q$303,$H$303:$K$303,0))*INDEX($J$297:$R$300,MATCH(Q$303,$I$297:$I$300,0),MATCH(Q$302,$J$296:$R$296,0))+IF(SUM($H317:$I317)&gt;0,INDEX($U$297:$AC$300,MATCH(Q$303,$I$297:$I$300,0),MATCH(Q$302,$J$296:$R$296,0)))</f>
        <v>1</v>
      </c>
      <c r="R317" s="757" cm="1">
        <f t="array" ref="R317">INDEX($H317:$K317,0,MATCH(R$303,$H$303:$K$303,0))*INDEX($J$297:$R$300,MATCH(R$303,$I$297:$I$300,0),MATCH(R$302,$J$296:$R$296,0))+IF(SUM($H317:$I317)&gt;0,INDEX($U$297:$AC$300,MATCH(R$303,$I$297:$I$300,0),MATCH(R$302,$J$296:$R$296,0)))</f>
        <v>2</v>
      </c>
      <c r="S317" s="757" cm="1">
        <f t="array" ref="S317">INDEX($H317:$K317,0,MATCH(S$303,$H$303:$K$303,0))*INDEX($J$297:$R$300,MATCH(S$303,$I$297:$I$300,0),MATCH(S$302,$J$296:$R$296,0))+IF(SUM($H317:$I317)&gt;0,INDEX($U$297:$AC$300,MATCH(S$303,$I$297:$I$300,0),MATCH(S$302,$J$296:$R$296,0)))</f>
        <v>1</v>
      </c>
      <c r="T317" s="757" cm="1">
        <f t="array" ref="T317">INDEX($H317:$K317,0,MATCH(T$303,$H$303:$K$303,0))*INDEX($J$297:$R$300,MATCH(T$303,$I$297:$I$300,0),MATCH(T$302,$J$296:$R$296,0))+IF(SUM($H317:$I317)&gt;0,INDEX($U$297:$AC$300,MATCH(T$303,$I$297:$I$300,0),MATCH(T$302,$J$296:$R$296,0)))</f>
        <v>1</v>
      </c>
      <c r="U317" s="757" cm="1">
        <f t="array" ref="U317">INDEX($H317:$K317,0,MATCH(U$303,$H$303:$K$303,0))*INDEX($J$297:$R$300,MATCH(U$303,$I$297:$I$300,0),MATCH(U$302,$J$296:$R$296,0))+IF(SUM($H317:$I317)&gt;0,INDEX($U$297:$AC$300,MATCH(U$303,$I$297:$I$300,0),MATCH(U$302,$J$296:$R$296,0)))</f>
        <v>1</v>
      </c>
      <c r="V317" s="757" cm="1">
        <f t="array" ref="V317">INDEX($H317:$K317,0,MATCH(V$303,$H$303:$K$303,0))*INDEX($J$297:$R$300,MATCH(V$303,$I$297:$I$300,0),MATCH(V$302,$J$296:$R$296,0))+IF(SUM($H317:$I317)&gt;0,INDEX($U$297:$AC$300,MATCH(V$303,$I$297:$I$300,0),MATCH(V$302,$J$296:$R$296,0)))</f>
        <v>2</v>
      </c>
      <c r="W317" s="757" cm="1">
        <f t="array" ref="W317">INDEX($H317:$K317,0,MATCH(W$303,$H$303:$K$303,0))*INDEX($J$297:$R$300,MATCH(W$303,$I$297:$I$300,0),MATCH(W$302,$J$296:$R$296,0))+IF(SUM($H317:$I317)&gt;0,INDEX($U$297:$AC$300,MATCH(W$303,$I$297:$I$300,0),MATCH(W$302,$J$296:$R$296,0)))</f>
        <v>1</v>
      </c>
      <c r="X317" s="757" cm="1">
        <f t="array" ref="X317">INDEX($H317:$K317,0,MATCH(X$303,$H$303:$K$303,0))*INDEX($J$297:$R$300,MATCH(X$303,$I$297:$I$300,0),MATCH(X$302,$J$296:$R$296,0))+IF(SUM($H317:$I317)&gt;0,INDEX($U$297:$AC$300,MATCH(X$303,$I$297:$I$300,0),MATCH(X$302,$J$296:$R$296,0)))</f>
        <v>1</v>
      </c>
      <c r="Y317" s="757" cm="1">
        <f t="array" ref="Y317">INDEX($H317:$K317,0,MATCH(Y$303,$H$303:$K$303,0))*INDEX($J$297:$R$300,MATCH(Y$303,$I$297:$I$300,0),MATCH(Y$302,$J$296:$R$296,0))+IF(SUM($H317:$I317)&gt;0,INDEX($U$297:$AC$300,MATCH(Y$303,$I$297:$I$300,0),MATCH(Y$302,$J$296:$R$296,0)))</f>
        <v>1</v>
      </c>
      <c r="Z317" s="757" cm="1">
        <f t="array" ref="Z317">INDEX($H317:$K317,0,MATCH(Z$303,$H$303:$K$303,0))*INDEX($J$297:$R$300,MATCH(Z$303,$I$297:$I$300,0),MATCH(Z$302,$J$296:$R$296,0))+IF(SUM($H317:$I317)&gt;0,INDEX($U$297:$AC$300,MATCH(Z$303,$I$297:$I$300,0),MATCH(Z$302,$J$296:$R$296,0)))</f>
        <v>2</v>
      </c>
      <c r="AA317" s="757" cm="1">
        <f t="array" ref="AA317">INDEX($H317:$K317,0,MATCH(AA$303,$H$303:$K$303,0))*INDEX($J$297:$R$300,MATCH(AA$303,$I$297:$I$300,0),MATCH(AA$302,$J$296:$R$296,0))+IF(SUM($H317:$I317)&gt;0,INDEX($U$297:$AC$300,MATCH(AA$303,$I$297:$I$300,0),MATCH(AA$302,$J$296:$R$296,0)))</f>
        <v>0.5</v>
      </c>
      <c r="AB317" s="757" cm="1">
        <f t="array" ref="AB317">INDEX($H317:$K317,0,MATCH(AB$303,$H$303:$K$303,0))*INDEX($J$297:$R$300,MATCH(AB$303,$I$297:$I$300,0),MATCH(AB$302,$J$296:$R$296,0))+IF(SUM($H317:$I317)&gt;0,INDEX($U$297:$AC$300,MATCH(AB$303,$I$297:$I$300,0),MATCH(AB$302,$J$296:$R$296,0)))</f>
        <v>0</v>
      </c>
      <c r="AC317" s="757" cm="1">
        <f t="array" ref="AC317">INDEX($H317:$K317,0,MATCH(AC$303,$H$303:$K$303,0))*INDEX($J$297:$R$300,MATCH(AC$303,$I$297:$I$300,0),MATCH(AC$302,$J$296:$R$296,0))+IF(SUM($H317:$I317)&gt;0,INDEX($U$297:$AC$300,MATCH(AC$303,$I$297:$I$300,0),MATCH(AC$302,$J$296:$R$296,0)))</f>
        <v>1</v>
      </c>
      <c r="AD317" s="757" cm="1">
        <f t="array" ref="AD317">INDEX($H317:$K317,0,MATCH(AD$303,$H$303:$K$303,0))*INDEX($J$297:$R$300,MATCH(AD$303,$I$297:$I$300,0),MATCH(AD$302,$J$296:$R$296,0))+IF(SUM($H317:$I317)&gt;0,INDEX($U$297:$AC$300,MATCH(AD$303,$I$297:$I$300,0),MATCH(AD$302,$J$296:$R$296,0)))</f>
        <v>2</v>
      </c>
      <c r="AE317" s="757" cm="1">
        <f t="array" ref="AE317">INDEX($H317:$K317,0,MATCH(AE$303,$H$303:$K$303,0))*INDEX($J$297:$R$300,MATCH(AE$303,$I$297:$I$300,0),MATCH(AE$302,$J$296:$R$296,0))+IF(SUM($H317:$I317)&gt;0,INDEX($U$297:$AC$300,MATCH(AE$303,$I$297:$I$300,0),MATCH(AE$302,$J$296:$R$296,0)))</f>
        <v>1</v>
      </c>
      <c r="AF317" s="757" cm="1">
        <f t="array" ref="AF317">INDEX($H317:$K317,0,MATCH(AF$303,$H$303:$K$303,0))*INDEX($J$297:$R$300,MATCH(AF$303,$I$297:$I$300,0),MATCH(AF$302,$J$296:$R$296,0))+IF(SUM($H317:$I317)&gt;0,INDEX($U$297:$AC$300,MATCH(AF$303,$I$297:$I$300,0),MATCH(AF$302,$J$296:$R$296,0)))</f>
        <v>0</v>
      </c>
      <c r="AG317" s="757" cm="1">
        <f t="array" ref="AG317">INDEX($H317:$K317,0,MATCH(AG$303,$H$303:$K$303,0))*INDEX($J$297:$R$300,MATCH(AG$303,$I$297:$I$300,0),MATCH(AG$302,$J$296:$R$296,0))+IF(SUM($H317:$I317)&gt;0,INDEX($U$297:$AC$300,MATCH(AG$303,$I$297:$I$300,0),MATCH(AG$302,$J$296:$R$296,0)))</f>
        <v>1</v>
      </c>
      <c r="AH317" s="757" cm="1">
        <f t="array" ref="AH317">INDEX($H317:$K317,0,MATCH(AH$303,$H$303:$K$303,0))*INDEX($J$297:$R$300,MATCH(AH$303,$I$297:$I$300,0),MATCH(AH$302,$J$296:$R$296,0))+IF(SUM($H317:$I317)&gt;0,INDEX($U$297:$AC$300,MATCH(AH$303,$I$297:$I$300,0),MATCH(AH$302,$J$296:$R$296,0)))</f>
        <v>2</v>
      </c>
      <c r="AI317" s="757" cm="1">
        <f t="array" ref="AI317">INDEX($H317:$K317,0,MATCH(AI$303,$H$303:$K$303,0))*INDEX($J$297:$R$300,MATCH(AI$303,$I$297:$I$300,0),MATCH(AI$302,$J$296:$R$296,0))+IF(SUM($H317:$I317)&gt;0,INDEX($U$297:$AC$300,MATCH(AI$303,$I$297:$I$300,0),MATCH(AI$302,$J$296:$R$296,0)))</f>
        <v>0.5</v>
      </c>
      <c r="AJ317" s="757" cm="1">
        <f t="array" ref="AJ317">INDEX($H317:$K317,0,MATCH(AJ$303,$H$303:$K$303,0))*INDEX($J$297:$R$300,MATCH(AJ$303,$I$297:$I$300,0),MATCH(AJ$302,$J$296:$R$296,0))+IF(SUM($H317:$I317)&gt;0,INDEX($U$297:$AC$300,MATCH(AJ$303,$I$297:$I$300,0),MATCH(AJ$302,$J$296:$R$296,0)))</f>
        <v>0</v>
      </c>
      <c r="AK317" s="757" cm="1">
        <f t="array" ref="AK317">INDEX($H317:$K317,0,MATCH(AK$303,$H$303:$K$303,0))*INDEX($J$297:$R$300,MATCH(AK$303,$I$297:$I$300,0),MATCH(AK$302,$J$296:$R$296,0))+IF(SUM($H317:$I317)&gt;0,INDEX($U$297:$AC$300,MATCH(AK$303,$I$297:$I$300,0),MATCH(AK$302,$J$296:$R$296,0)))</f>
        <v>1</v>
      </c>
      <c r="AL317" s="757" cm="1">
        <f t="array" ref="AL317">INDEX($H317:$K317,0,MATCH(AL$303,$H$303:$K$303,0))*INDEX($J$297:$R$300,MATCH(AL$303,$I$297:$I$300,0),MATCH(AL$302,$J$296:$R$296,0))+IF(SUM($H317:$I317)&gt;0,INDEX($U$297:$AC$300,MATCH(AL$303,$I$297:$I$300,0),MATCH(AL$302,$J$296:$R$296,0)))</f>
        <v>2</v>
      </c>
      <c r="AM317" s="757" cm="1">
        <f t="array" ref="AM317">INDEX($H317:$K317,0,MATCH(AM$303,$H$303:$K$303,0))*INDEX($J$297:$R$300,MATCH(AM$303,$I$297:$I$300,0),MATCH(AM$302,$J$296:$R$296,0))+IF(SUM($H317:$I317)&gt;0,INDEX($U$297:$AC$300,MATCH(AM$303,$I$297:$I$300,0),MATCH(AM$302,$J$296:$R$296,0)))</f>
        <v>0.5</v>
      </c>
      <c r="AN317" s="757" cm="1">
        <f t="array" ref="AN317">INDEX($H317:$K317,0,MATCH(AN$303,$H$303:$K$303,0))*INDEX($J$297:$R$300,MATCH(AN$303,$I$297:$I$300,0),MATCH(AN$302,$J$296:$R$296,0))+IF(SUM($H317:$I317)&gt;0,INDEX($U$297:$AC$300,MATCH(AN$303,$I$297:$I$300,0),MATCH(AN$302,$J$296:$R$296,0)))</f>
        <v>0</v>
      </c>
      <c r="AO317" s="757" cm="1">
        <f t="array" ref="AO317">INDEX($H317:$K317,0,MATCH(AO$303,$H$303:$K$303,0))*INDEX($J$297:$R$300,MATCH(AO$303,$I$297:$I$300,0),MATCH(AO$302,$J$296:$R$296,0))+IF(SUM($H317:$I317)&gt;0,INDEX($U$297:$AC$300,MATCH(AO$303,$I$297:$I$300,0),MATCH(AO$302,$J$296:$R$296,0)))</f>
        <v>1</v>
      </c>
      <c r="AP317" s="757" cm="1">
        <f t="array" ref="AP317">INDEX($H317:$K317,0,MATCH(AP$303,$H$303:$K$303,0))*INDEX($J$297:$R$300,MATCH(AP$303,$I$297:$I$300,0),MATCH(AP$302,$J$296:$R$296,0))+IF(SUM($H317:$I317)&gt;0,INDEX($U$297:$AC$300,MATCH(AP$303,$I$297:$I$300,0),MATCH(AP$302,$J$296:$R$296,0)))</f>
        <v>2</v>
      </c>
      <c r="AQ317" s="757" cm="1">
        <f t="array" ref="AQ317">INDEX($H317:$K317,0,MATCH(AQ$303,$H$303:$K$303,0))*INDEX($J$297:$R$300,MATCH(AQ$303,$I$297:$I$300,0),MATCH(AQ$302,$J$296:$R$296,0))+IF(SUM($H317:$I317)&gt;0,INDEX($U$297:$AC$300,MATCH(AQ$303,$I$297:$I$300,0),MATCH(AQ$302,$J$296:$R$296,0)))</f>
        <v>0</v>
      </c>
      <c r="AR317" s="757" cm="1">
        <f t="array" ref="AR317">INDEX($H317:$K317,0,MATCH(AR$303,$H$303:$K$303,0))*INDEX($J$297:$R$300,MATCH(AR$303,$I$297:$I$300,0),MATCH(AR$302,$J$296:$R$296,0))+IF(SUM($H317:$I317)&gt;0,INDEX($U$297:$AC$300,MATCH(AR$303,$I$297:$I$300,0),MATCH(AR$302,$J$296:$R$296,0)))</f>
        <v>0</v>
      </c>
      <c r="AS317" s="757" cm="1">
        <f t="array" ref="AS317">INDEX($H317:$K317,0,MATCH(AS$303,$H$303:$K$303,0))*INDEX($J$297:$R$300,MATCH(AS$303,$I$297:$I$300,0),MATCH(AS$302,$J$296:$R$296,0))+IF(SUM($H317:$I317)&gt;0,INDEX($U$297:$AC$300,MATCH(AS$303,$I$297:$I$300,0),MATCH(AS$302,$J$296:$R$296,0)))</f>
        <v>1</v>
      </c>
      <c r="AT317" s="757" cm="1">
        <f t="array" ref="AT317">INDEX($H317:$K317,0,MATCH(AT$303,$H$303:$K$303,0))*INDEX($J$297:$R$300,MATCH(AT$303,$I$297:$I$300,0),MATCH(AT$302,$J$296:$R$296,0))+IF(SUM($H317:$I317)&gt;0,INDEX($U$297:$AC$300,MATCH(AT$303,$I$297:$I$300,0),MATCH(AT$302,$J$296:$R$296,0)))</f>
        <v>2</v>
      </c>
      <c r="AU317" s="757"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4.5" outlineLevel="1" x14ac:dyDescent="0.35">
      <c r="A318" s="6"/>
      <c r="B318" s="7"/>
      <c r="C318" s="17"/>
      <c r="D318" s="17"/>
      <c r="E318" s="17"/>
      <c r="F318" s="26"/>
      <c r="G318" s="26" t="str">
        <f t="shared" si="123"/>
        <v>YYWLWz</v>
      </c>
      <c r="H318" s="223">
        <f t="shared" ref="H318:J318" si="139">IF($H258&gt;0,INDEX($Z$168:$AC$180,MATCH($M139,$Y$168:$Y$180,0),MATCH(H$303,$Z$167:$AC$167,0)),0)</f>
        <v>1</v>
      </c>
      <c r="I318" s="223">
        <f t="shared" si="139"/>
        <v>1</v>
      </c>
      <c r="J318" s="223">
        <f t="shared" si="139"/>
        <v>2</v>
      </c>
      <c r="K318" s="223">
        <f t="shared" si="126"/>
        <v>0</v>
      </c>
      <c r="L318" s="757" cm="1">
        <f t="array" ref="L318">INDEX($H318:$K318,0,MATCH(L$303,$H$303:$K$303,0))*INDEX($J$297:$R$300,MATCH(L$303,$I$297:$I$300,0),MATCH(L$302,$J$296:$R$296,0))+IF(SUM($H318:$I318)&gt;0,INDEX($U$297:$AC$300,MATCH(L$303,$I$297:$I$300,0),MATCH(L$302,$J$296:$R$296,0)))</f>
        <v>2</v>
      </c>
      <c r="M318" s="757" cm="1">
        <f t="array" ref="M318">INDEX($H318:$K318,0,MATCH(M$303,$H$303:$K$303,0))*INDEX($J$297:$R$300,MATCH(M$303,$I$297:$I$300,0),MATCH(M$302,$J$296:$R$296,0))+IF(SUM($H318:$I318)&gt;0,INDEX($U$297:$AC$300,MATCH(M$303,$I$297:$I$300,0),MATCH(M$302,$J$296:$R$296,0)))</f>
        <v>1</v>
      </c>
      <c r="N318" s="757" cm="1">
        <f t="array" ref="N318">INDEX($H318:$K318,0,MATCH(N$303,$H$303:$K$303,0))*INDEX($J$297:$R$300,MATCH(N$303,$I$297:$I$300,0),MATCH(N$302,$J$296:$R$296,0))+IF(SUM($H318:$I318)&gt;0,INDEX($U$297:$AC$300,MATCH(N$303,$I$297:$I$300,0),MATCH(N$302,$J$296:$R$296,0)))</f>
        <v>2</v>
      </c>
      <c r="O318" s="757" cm="1">
        <f t="array" ref="O318">INDEX($H318:$K318,0,MATCH(O$303,$H$303:$K$303,0))*INDEX($J$297:$R$300,MATCH(O$303,$I$297:$I$300,0),MATCH(O$302,$J$296:$R$296,0))+IF(SUM($H318:$I318)&gt;0,INDEX($U$297:$AC$300,MATCH(O$303,$I$297:$I$300,0),MATCH(O$302,$J$296:$R$296,0)))</f>
        <v>0</v>
      </c>
      <c r="P318" s="757" cm="1">
        <f t="array" ref="P318">INDEX($H318:$K318,0,MATCH(P$303,$H$303:$K$303,0))*INDEX($J$297:$R$300,MATCH(P$303,$I$297:$I$300,0),MATCH(P$302,$J$296:$R$296,0))+IF(SUM($H318:$I318)&gt;0,INDEX($U$297:$AC$300,MATCH(P$303,$I$297:$I$300,0),MATCH(P$302,$J$296:$R$296,0)))</f>
        <v>2</v>
      </c>
      <c r="Q318" s="757" cm="1">
        <f t="array" ref="Q318">INDEX($H318:$K318,0,MATCH(Q$303,$H$303:$K$303,0))*INDEX($J$297:$R$300,MATCH(Q$303,$I$297:$I$300,0),MATCH(Q$302,$J$296:$R$296,0))+IF(SUM($H318:$I318)&gt;0,INDEX($U$297:$AC$300,MATCH(Q$303,$I$297:$I$300,0),MATCH(Q$302,$J$296:$R$296,0)))</f>
        <v>1</v>
      </c>
      <c r="R318" s="757" cm="1">
        <f t="array" ref="R318">INDEX($H318:$K318,0,MATCH(R$303,$H$303:$K$303,0))*INDEX($J$297:$R$300,MATCH(R$303,$I$297:$I$300,0),MATCH(R$302,$J$296:$R$296,0))+IF(SUM($H318:$I318)&gt;0,INDEX($U$297:$AC$300,MATCH(R$303,$I$297:$I$300,0),MATCH(R$302,$J$296:$R$296,0)))</f>
        <v>2</v>
      </c>
      <c r="S318" s="757" cm="1">
        <f t="array" ref="S318">INDEX($H318:$K318,0,MATCH(S$303,$H$303:$K$303,0))*INDEX($J$297:$R$300,MATCH(S$303,$I$297:$I$300,0),MATCH(S$302,$J$296:$R$296,0))+IF(SUM($H318:$I318)&gt;0,INDEX($U$297:$AC$300,MATCH(S$303,$I$297:$I$300,0),MATCH(S$302,$J$296:$R$296,0)))</f>
        <v>0</v>
      </c>
      <c r="T318" s="757" cm="1">
        <f t="array" ref="T318">INDEX($H318:$K318,0,MATCH(T$303,$H$303:$K$303,0))*INDEX($J$297:$R$300,MATCH(T$303,$I$297:$I$300,0),MATCH(T$302,$J$296:$R$296,0))+IF(SUM($H318:$I318)&gt;0,INDEX($U$297:$AC$300,MATCH(T$303,$I$297:$I$300,0),MATCH(T$302,$J$296:$R$296,0)))</f>
        <v>2</v>
      </c>
      <c r="U318" s="757" cm="1">
        <f t="array" ref="U318">INDEX($H318:$K318,0,MATCH(U$303,$H$303:$K$303,0))*INDEX($J$297:$R$300,MATCH(U$303,$I$297:$I$300,0),MATCH(U$302,$J$296:$R$296,0))+IF(SUM($H318:$I318)&gt;0,INDEX($U$297:$AC$300,MATCH(U$303,$I$297:$I$300,0),MATCH(U$302,$J$296:$R$296,0)))</f>
        <v>1</v>
      </c>
      <c r="V318" s="757" cm="1">
        <f t="array" ref="V318">INDEX($H318:$K318,0,MATCH(V$303,$H$303:$K$303,0))*INDEX($J$297:$R$300,MATCH(V$303,$I$297:$I$300,0),MATCH(V$302,$J$296:$R$296,0))+IF(SUM($H318:$I318)&gt;0,INDEX($U$297:$AC$300,MATCH(V$303,$I$297:$I$300,0),MATCH(V$302,$J$296:$R$296,0)))</f>
        <v>2</v>
      </c>
      <c r="W318" s="757" cm="1">
        <f t="array" ref="W318">INDEX($H318:$K318,0,MATCH(W$303,$H$303:$K$303,0))*INDEX($J$297:$R$300,MATCH(W$303,$I$297:$I$300,0),MATCH(W$302,$J$296:$R$296,0))+IF(SUM($H318:$I318)&gt;0,INDEX($U$297:$AC$300,MATCH(W$303,$I$297:$I$300,0),MATCH(W$302,$J$296:$R$296,0)))</f>
        <v>0</v>
      </c>
      <c r="X318" s="757" cm="1">
        <f t="array" ref="X318">INDEX($H318:$K318,0,MATCH(X$303,$H$303:$K$303,0))*INDEX($J$297:$R$300,MATCH(X$303,$I$297:$I$300,0),MATCH(X$302,$J$296:$R$296,0))+IF(SUM($H318:$I318)&gt;0,INDEX($U$297:$AC$300,MATCH(X$303,$I$297:$I$300,0),MATCH(X$302,$J$296:$R$296,0)))</f>
        <v>2</v>
      </c>
      <c r="Y318" s="757" cm="1">
        <f t="array" ref="Y318">INDEX($H318:$K318,0,MATCH(Y$303,$H$303:$K$303,0))*INDEX($J$297:$R$300,MATCH(Y$303,$I$297:$I$300,0),MATCH(Y$302,$J$296:$R$296,0))+IF(SUM($H318:$I318)&gt;0,INDEX($U$297:$AC$300,MATCH(Y$303,$I$297:$I$300,0),MATCH(Y$302,$J$296:$R$296,0)))</f>
        <v>1</v>
      </c>
      <c r="Z318" s="757" cm="1">
        <f t="array" ref="Z318">INDEX($H318:$K318,0,MATCH(Z$303,$H$303:$K$303,0))*INDEX($J$297:$R$300,MATCH(Z$303,$I$297:$I$300,0),MATCH(Z$302,$J$296:$R$296,0))+IF(SUM($H318:$I318)&gt;0,INDEX($U$297:$AC$300,MATCH(Z$303,$I$297:$I$300,0),MATCH(Z$302,$J$296:$R$296,0)))</f>
        <v>2</v>
      </c>
      <c r="AA318" s="757" cm="1">
        <f t="array" ref="AA318">INDEX($H318:$K318,0,MATCH(AA$303,$H$303:$K$303,0))*INDEX($J$297:$R$300,MATCH(AA$303,$I$297:$I$300,0),MATCH(AA$302,$J$296:$R$296,0))+IF(SUM($H318:$I318)&gt;0,INDEX($U$297:$AC$300,MATCH(AA$303,$I$297:$I$300,0),MATCH(AA$302,$J$296:$R$296,0)))</f>
        <v>0</v>
      </c>
      <c r="AB318" s="757" cm="1">
        <f t="array" ref="AB318">INDEX($H318:$K318,0,MATCH(AB$303,$H$303:$K$303,0))*INDEX($J$297:$R$300,MATCH(AB$303,$I$297:$I$300,0),MATCH(AB$302,$J$296:$R$296,0))+IF(SUM($H318:$I318)&gt;0,INDEX($U$297:$AC$300,MATCH(AB$303,$I$297:$I$300,0),MATCH(AB$302,$J$296:$R$296,0)))</f>
        <v>1</v>
      </c>
      <c r="AC318" s="757" cm="1">
        <f t="array" ref="AC318">INDEX($H318:$K318,0,MATCH(AC$303,$H$303:$K$303,0))*INDEX($J$297:$R$300,MATCH(AC$303,$I$297:$I$300,0),MATCH(AC$302,$J$296:$R$296,0))+IF(SUM($H318:$I318)&gt;0,INDEX($U$297:$AC$300,MATCH(AC$303,$I$297:$I$300,0),MATCH(AC$302,$J$296:$R$296,0)))</f>
        <v>1</v>
      </c>
      <c r="AD318" s="757" cm="1">
        <f t="array" ref="AD318">INDEX($H318:$K318,0,MATCH(AD$303,$H$303:$K$303,0))*INDEX($J$297:$R$300,MATCH(AD$303,$I$297:$I$300,0),MATCH(AD$302,$J$296:$R$296,0))+IF(SUM($H318:$I318)&gt;0,INDEX($U$297:$AC$300,MATCH(AD$303,$I$297:$I$300,0),MATCH(AD$302,$J$296:$R$296,0)))</f>
        <v>2</v>
      </c>
      <c r="AE318" s="757" cm="1">
        <f t="array" ref="AE318">INDEX($H318:$K318,0,MATCH(AE$303,$H$303:$K$303,0))*INDEX($J$297:$R$300,MATCH(AE$303,$I$297:$I$300,0),MATCH(AE$302,$J$296:$R$296,0))+IF(SUM($H318:$I318)&gt;0,INDEX($U$297:$AC$300,MATCH(AE$303,$I$297:$I$300,0),MATCH(AE$302,$J$296:$R$296,0)))</f>
        <v>0</v>
      </c>
      <c r="AF318" s="757" cm="1">
        <f t="array" ref="AF318">INDEX($H318:$K318,0,MATCH(AF$303,$H$303:$K$303,0))*INDEX($J$297:$R$300,MATCH(AF$303,$I$297:$I$300,0),MATCH(AF$302,$J$296:$R$296,0))+IF(SUM($H318:$I318)&gt;0,INDEX($U$297:$AC$300,MATCH(AF$303,$I$297:$I$300,0),MATCH(AF$302,$J$296:$R$296,0)))</f>
        <v>1</v>
      </c>
      <c r="AG318" s="757" cm="1">
        <f t="array" ref="AG318">INDEX($H318:$K318,0,MATCH(AG$303,$H$303:$K$303,0))*INDEX($J$297:$R$300,MATCH(AG$303,$I$297:$I$300,0),MATCH(AG$302,$J$296:$R$296,0))+IF(SUM($H318:$I318)&gt;0,INDEX($U$297:$AC$300,MATCH(AG$303,$I$297:$I$300,0),MATCH(AG$302,$J$296:$R$296,0)))</f>
        <v>1</v>
      </c>
      <c r="AH318" s="757" cm="1">
        <f t="array" ref="AH318">INDEX($H318:$K318,0,MATCH(AH$303,$H$303:$K$303,0))*INDEX($J$297:$R$300,MATCH(AH$303,$I$297:$I$300,0),MATCH(AH$302,$J$296:$R$296,0))+IF(SUM($H318:$I318)&gt;0,INDEX($U$297:$AC$300,MATCH(AH$303,$I$297:$I$300,0),MATCH(AH$302,$J$296:$R$296,0)))</f>
        <v>2</v>
      </c>
      <c r="AI318" s="757" cm="1">
        <f t="array" ref="AI318">INDEX($H318:$K318,0,MATCH(AI$303,$H$303:$K$303,0))*INDEX($J$297:$R$300,MATCH(AI$303,$I$297:$I$300,0),MATCH(AI$302,$J$296:$R$296,0))+IF(SUM($H318:$I318)&gt;0,INDEX($U$297:$AC$300,MATCH(AI$303,$I$297:$I$300,0),MATCH(AI$302,$J$296:$R$296,0)))</f>
        <v>0</v>
      </c>
      <c r="AJ318" s="757" cm="1">
        <f t="array" ref="AJ318">INDEX($H318:$K318,0,MATCH(AJ$303,$H$303:$K$303,0))*INDEX($J$297:$R$300,MATCH(AJ$303,$I$297:$I$300,0),MATCH(AJ$302,$J$296:$R$296,0))+IF(SUM($H318:$I318)&gt;0,INDEX($U$297:$AC$300,MATCH(AJ$303,$I$297:$I$300,0),MATCH(AJ$302,$J$296:$R$296,0)))</f>
        <v>1</v>
      </c>
      <c r="AK318" s="757" cm="1">
        <f t="array" ref="AK318">INDEX($H318:$K318,0,MATCH(AK$303,$H$303:$K$303,0))*INDEX($J$297:$R$300,MATCH(AK$303,$I$297:$I$300,0),MATCH(AK$302,$J$296:$R$296,0))+IF(SUM($H318:$I318)&gt;0,INDEX($U$297:$AC$300,MATCH(AK$303,$I$297:$I$300,0),MATCH(AK$302,$J$296:$R$296,0)))</f>
        <v>1</v>
      </c>
      <c r="AL318" s="757" cm="1">
        <f t="array" ref="AL318">INDEX($H318:$K318,0,MATCH(AL$303,$H$303:$K$303,0))*INDEX($J$297:$R$300,MATCH(AL$303,$I$297:$I$300,0),MATCH(AL$302,$J$296:$R$296,0))+IF(SUM($H318:$I318)&gt;0,INDEX($U$297:$AC$300,MATCH(AL$303,$I$297:$I$300,0),MATCH(AL$302,$J$296:$R$296,0)))</f>
        <v>2</v>
      </c>
      <c r="AM318" s="757" cm="1">
        <f t="array" ref="AM318">INDEX($H318:$K318,0,MATCH(AM$303,$H$303:$K$303,0))*INDEX($J$297:$R$300,MATCH(AM$303,$I$297:$I$300,0),MATCH(AM$302,$J$296:$R$296,0))+IF(SUM($H318:$I318)&gt;0,INDEX($U$297:$AC$300,MATCH(AM$303,$I$297:$I$300,0),MATCH(AM$302,$J$296:$R$296,0)))</f>
        <v>0</v>
      </c>
      <c r="AN318" s="757" cm="1">
        <f t="array" ref="AN318">INDEX($H318:$K318,0,MATCH(AN$303,$H$303:$K$303,0))*INDEX($J$297:$R$300,MATCH(AN$303,$I$297:$I$300,0),MATCH(AN$302,$J$296:$R$296,0))+IF(SUM($H318:$I318)&gt;0,INDEX($U$297:$AC$300,MATCH(AN$303,$I$297:$I$300,0),MATCH(AN$302,$J$296:$R$296,0)))</f>
        <v>1</v>
      </c>
      <c r="AO318" s="757" cm="1">
        <f t="array" ref="AO318">INDEX($H318:$K318,0,MATCH(AO$303,$H$303:$K$303,0))*INDEX($J$297:$R$300,MATCH(AO$303,$I$297:$I$300,0),MATCH(AO$302,$J$296:$R$296,0))+IF(SUM($H318:$I318)&gt;0,INDEX($U$297:$AC$300,MATCH(AO$303,$I$297:$I$300,0),MATCH(AO$302,$J$296:$R$296,0)))</f>
        <v>1</v>
      </c>
      <c r="AP318" s="757" cm="1">
        <f t="array" ref="AP318">INDEX($H318:$K318,0,MATCH(AP$303,$H$303:$K$303,0))*INDEX($J$297:$R$300,MATCH(AP$303,$I$297:$I$300,0),MATCH(AP$302,$J$296:$R$296,0))+IF(SUM($H318:$I318)&gt;0,INDEX($U$297:$AC$300,MATCH(AP$303,$I$297:$I$300,0),MATCH(AP$302,$J$296:$R$296,0)))</f>
        <v>2</v>
      </c>
      <c r="AQ318" s="757" cm="1">
        <f t="array" ref="AQ318">INDEX($H318:$K318,0,MATCH(AQ$303,$H$303:$K$303,0))*INDEX($J$297:$R$300,MATCH(AQ$303,$I$297:$I$300,0),MATCH(AQ$302,$J$296:$R$296,0))+IF(SUM($H318:$I318)&gt;0,INDEX($U$297:$AC$300,MATCH(AQ$303,$I$297:$I$300,0),MATCH(AQ$302,$J$296:$R$296,0)))</f>
        <v>0</v>
      </c>
      <c r="AR318" s="757" cm="1">
        <f t="array" ref="AR318">INDEX($H318:$K318,0,MATCH(AR$303,$H$303:$K$303,0))*INDEX($J$297:$R$300,MATCH(AR$303,$I$297:$I$300,0),MATCH(AR$302,$J$296:$R$296,0))+IF(SUM($H318:$I318)&gt;0,INDEX($U$297:$AC$300,MATCH(AR$303,$I$297:$I$300,0),MATCH(AR$302,$J$296:$R$296,0)))</f>
        <v>1</v>
      </c>
      <c r="AS318" s="757" cm="1">
        <f t="array" ref="AS318">INDEX($H318:$K318,0,MATCH(AS$303,$H$303:$K$303,0))*INDEX($J$297:$R$300,MATCH(AS$303,$I$297:$I$300,0),MATCH(AS$302,$J$296:$R$296,0))+IF(SUM($H318:$I318)&gt;0,INDEX($U$297:$AC$300,MATCH(AS$303,$I$297:$I$300,0),MATCH(AS$302,$J$296:$R$296,0)))</f>
        <v>1</v>
      </c>
      <c r="AT318" s="757" cm="1">
        <f t="array" ref="AT318">INDEX($H318:$K318,0,MATCH(AT$303,$H$303:$K$303,0))*INDEX($J$297:$R$300,MATCH(AT$303,$I$297:$I$300,0),MATCH(AT$302,$J$296:$R$296,0))+IF(SUM($H318:$I318)&gt;0,INDEX($U$297:$AC$300,MATCH(AT$303,$I$297:$I$300,0),MATCH(AT$302,$J$296:$R$296,0)))</f>
        <v>2</v>
      </c>
      <c r="AU318" s="757"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4.5" outlineLevel="1" x14ac:dyDescent="0.35">
      <c r="A319" s="6"/>
      <c r="B319" s="7"/>
      <c r="C319" s="17"/>
      <c r="D319" s="17"/>
      <c r="E319" s="17"/>
      <c r="F319" s="26"/>
      <c r="G319" s="26" t="str">
        <f t="shared" si="123"/>
        <v>YYWLWzd</v>
      </c>
      <c r="H319" s="223">
        <f t="shared" ref="H319:J319" si="140">IF($H259&gt;0,INDEX($Z$168:$AC$180,MATCH($M140,$Y$168:$Y$180,0),MATCH(H$303,$Z$167:$AC$167,0)),0)</f>
        <v>0</v>
      </c>
      <c r="I319" s="223">
        <f t="shared" si="140"/>
        <v>1</v>
      </c>
      <c r="J319" s="223">
        <f t="shared" si="140"/>
        <v>2</v>
      </c>
      <c r="K319" s="223">
        <f t="shared" si="126"/>
        <v>0</v>
      </c>
      <c r="L319" s="757" cm="1">
        <f t="array" ref="L319">INDEX($H319:$K319,0,MATCH(L$303,$H$303:$K$303,0))*INDEX($J$297:$R$300,MATCH(L$303,$I$297:$I$300,0),MATCH(L$302,$J$296:$R$296,0))+IF(SUM($H319:$I319)&gt;0,INDEX($U$297:$AC$300,MATCH(L$303,$I$297:$I$300,0),MATCH(L$302,$J$296:$R$296,0)))</f>
        <v>1</v>
      </c>
      <c r="M319" s="757" cm="1">
        <f t="array" ref="M319">INDEX($H319:$K319,0,MATCH(M$303,$H$303:$K$303,0))*INDEX($J$297:$R$300,MATCH(M$303,$I$297:$I$300,0),MATCH(M$302,$J$296:$R$296,0))+IF(SUM($H319:$I319)&gt;0,INDEX($U$297:$AC$300,MATCH(M$303,$I$297:$I$300,0),MATCH(M$302,$J$296:$R$296,0)))</f>
        <v>1</v>
      </c>
      <c r="N319" s="757" cm="1">
        <f t="array" ref="N319">INDEX($H319:$K319,0,MATCH(N$303,$H$303:$K$303,0))*INDEX($J$297:$R$300,MATCH(N$303,$I$297:$I$300,0),MATCH(N$302,$J$296:$R$296,0))+IF(SUM($H319:$I319)&gt;0,INDEX($U$297:$AC$300,MATCH(N$303,$I$297:$I$300,0),MATCH(N$302,$J$296:$R$296,0)))</f>
        <v>2</v>
      </c>
      <c r="O319" s="757" cm="1">
        <f t="array" ref="O319">INDEX($H319:$K319,0,MATCH(O$303,$H$303:$K$303,0))*INDEX($J$297:$R$300,MATCH(O$303,$I$297:$I$300,0),MATCH(O$302,$J$296:$R$296,0))+IF(SUM($H319:$I319)&gt;0,INDEX($U$297:$AC$300,MATCH(O$303,$I$297:$I$300,0),MATCH(O$302,$J$296:$R$296,0)))</f>
        <v>0</v>
      </c>
      <c r="P319" s="757" cm="1">
        <f t="array" ref="P319">INDEX($H319:$K319,0,MATCH(P$303,$H$303:$K$303,0))*INDEX($J$297:$R$300,MATCH(P$303,$I$297:$I$300,0),MATCH(P$302,$J$296:$R$296,0))+IF(SUM($H319:$I319)&gt;0,INDEX($U$297:$AC$300,MATCH(P$303,$I$297:$I$300,0),MATCH(P$302,$J$296:$R$296,0)))</f>
        <v>1</v>
      </c>
      <c r="Q319" s="757" cm="1">
        <f t="array" ref="Q319">INDEX($H319:$K319,0,MATCH(Q$303,$H$303:$K$303,0))*INDEX($J$297:$R$300,MATCH(Q$303,$I$297:$I$300,0),MATCH(Q$302,$J$296:$R$296,0))+IF(SUM($H319:$I319)&gt;0,INDEX($U$297:$AC$300,MATCH(Q$303,$I$297:$I$300,0),MATCH(Q$302,$J$296:$R$296,0)))</f>
        <v>1</v>
      </c>
      <c r="R319" s="757" cm="1">
        <f t="array" ref="R319">INDEX($H319:$K319,0,MATCH(R$303,$H$303:$K$303,0))*INDEX($J$297:$R$300,MATCH(R$303,$I$297:$I$300,0),MATCH(R$302,$J$296:$R$296,0))+IF(SUM($H319:$I319)&gt;0,INDEX($U$297:$AC$300,MATCH(R$303,$I$297:$I$300,0),MATCH(R$302,$J$296:$R$296,0)))</f>
        <v>2</v>
      </c>
      <c r="S319" s="757" cm="1">
        <f t="array" ref="S319">INDEX($H319:$K319,0,MATCH(S$303,$H$303:$K$303,0))*INDEX($J$297:$R$300,MATCH(S$303,$I$297:$I$300,0),MATCH(S$302,$J$296:$R$296,0))+IF(SUM($H319:$I319)&gt;0,INDEX($U$297:$AC$300,MATCH(S$303,$I$297:$I$300,0),MATCH(S$302,$J$296:$R$296,0)))</f>
        <v>0</v>
      </c>
      <c r="T319" s="757" cm="1">
        <f t="array" ref="T319">INDEX($H319:$K319,0,MATCH(T$303,$H$303:$K$303,0))*INDEX($J$297:$R$300,MATCH(T$303,$I$297:$I$300,0),MATCH(T$302,$J$296:$R$296,0))+IF(SUM($H319:$I319)&gt;0,INDEX($U$297:$AC$300,MATCH(T$303,$I$297:$I$300,0),MATCH(T$302,$J$296:$R$296,0)))</f>
        <v>1</v>
      </c>
      <c r="U319" s="757" cm="1">
        <f t="array" ref="U319">INDEX($H319:$K319,0,MATCH(U$303,$H$303:$K$303,0))*INDEX($J$297:$R$300,MATCH(U$303,$I$297:$I$300,0),MATCH(U$302,$J$296:$R$296,0))+IF(SUM($H319:$I319)&gt;0,INDEX($U$297:$AC$300,MATCH(U$303,$I$297:$I$300,0),MATCH(U$302,$J$296:$R$296,0)))</f>
        <v>1</v>
      </c>
      <c r="V319" s="757" cm="1">
        <f t="array" ref="V319">INDEX($H319:$K319,0,MATCH(V$303,$H$303:$K$303,0))*INDEX($J$297:$R$300,MATCH(V$303,$I$297:$I$300,0),MATCH(V$302,$J$296:$R$296,0))+IF(SUM($H319:$I319)&gt;0,INDEX($U$297:$AC$300,MATCH(V$303,$I$297:$I$300,0),MATCH(V$302,$J$296:$R$296,0)))</f>
        <v>2</v>
      </c>
      <c r="W319" s="757" cm="1">
        <f t="array" ref="W319">INDEX($H319:$K319,0,MATCH(W$303,$H$303:$K$303,0))*INDEX($J$297:$R$300,MATCH(W$303,$I$297:$I$300,0),MATCH(W$302,$J$296:$R$296,0))+IF(SUM($H319:$I319)&gt;0,INDEX($U$297:$AC$300,MATCH(W$303,$I$297:$I$300,0),MATCH(W$302,$J$296:$R$296,0)))</f>
        <v>0</v>
      </c>
      <c r="X319" s="757" cm="1">
        <f t="array" ref="X319">INDEX($H319:$K319,0,MATCH(X$303,$H$303:$K$303,0))*INDEX($J$297:$R$300,MATCH(X$303,$I$297:$I$300,0),MATCH(X$302,$J$296:$R$296,0))+IF(SUM($H319:$I319)&gt;0,INDEX($U$297:$AC$300,MATCH(X$303,$I$297:$I$300,0),MATCH(X$302,$J$296:$R$296,0)))</f>
        <v>1</v>
      </c>
      <c r="Y319" s="757" cm="1">
        <f t="array" ref="Y319">INDEX($H319:$K319,0,MATCH(Y$303,$H$303:$K$303,0))*INDEX($J$297:$R$300,MATCH(Y$303,$I$297:$I$300,0),MATCH(Y$302,$J$296:$R$296,0))+IF(SUM($H319:$I319)&gt;0,INDEX($U$297:$AC$300,MATCH(Y$303,$I$297:$I$300,0),MATCH(Y$302,$J$296:$R$296,0)))</f>
        <v>1</v>
      </c>
      <c r="Z319" s="757" cm="1">
        <f t="array" ref="Z319">INDEX($H319:$K319,0,MATCH(Z$303,$H$303:$K$303,0))*INDEX($J$297:$R$300,MATCH(Z$303,$I$297:$I$300,0),MATCH(Z$302,$J$296:$R$296,0))+IF(SUM($H319:$I319)&gt;0,INDEX($U$297:$AC$300,MATCH(Z$303,$I$297:$I$300,0),MATCH(Z$302,$J$296:$R$296,0)))</f>
        <v>2</v>
      </c>
      <c r="AA319" s="757" cm="1">
        <f t="array" ref="AA319">INDEX($H319:$K319,0,MATCH(AA$303,$H$303:$K$303,0))*INDEX($J$297:$R$300,MATCH(AA$303,$I$297:$I$300,0),MATCH(AA$302,$J$296:$R$296,0))+IF(SUM($H319:$I319)&gt;0,INDEX($U$297:$AC$300,MATCH(AA$303,$I$297:$I$300,0),MATCH(AA$302,$J$296:$R$296,0)))</f>
        <v>0</v>
      </c>
      <c r="AB319" s="757" cm="1">
        <f t="array" ref="AB319">INDEX($H319:$K319,0,MATCH(AB$303,$H$303:$K$303,0))*INDEX($J$297:$R$300,MATCH(AB$303,$I$297:$I$300,0),MATCH(AB$302,$J$296:$R$296,0))+IF(SUM($H319:$I319)&gt;0,INDEX($U$297:$AC$300,MATCH(AB$303,$I$297:$I$300,0),MATCH(AB$302,$J$296:$R$296,0)))</f>
        <v>0</v>
      </c>
      <c r="AC319" s="757" cm="1">
        <f t="array" ref="AC319">INDEX($H319:$K319,0,MATCH(AC$303,$H$303:$K$303,0))*INDEX($J$297:$R$300,MATCH(AC$303,$I$297:$I$300,0),MATCH(AC$302,$J$296:$R$296,0))+IF(SUM($H319:$I319)&gt;0,INDEX($U$297:$AC$300,MATCH(AC$303,$I$297:$I$300,0),MATCH(AC$302,$J$296:$R$296,0)))</f>
        <v>1</v>
      </c>
      <c r="AD319" s="757" cm="1">
        <f t="array" ref="AD319">INDEX($H319:$K319,0,MATCH(AD$303,$H$303:$K$303,0))*INDEX($J$297:$R$300,MATCH(AD$303,$I$297:$I$300,0),MATCH(AD$302,$J$296:$R$296,0))+IF(SUM($H319:$I319)&gt;0,INDEX($U$297:$AC$300,MATCH(AD$303,$I$297:$I$300,0),MATCH(AD$302,$J$296:$R$296,0)))</f>
        <v>2</v>
      </c>
      <c r="AE319" s="757" cm="1">
        <f t="array" ref="AE319">INDEX($H319:$K319,0,MATCH(AE$303,$H$303:$K$303,0))*INDEX($J$297:$R$300,MATCH(AE$303,$I$297:$I$300,0),MATCH(AE$302,$J$296:$R$296,0))+IF(SUM($H319:$I319)&gt;0,INDEX($U$297:$AC$300,MATCH(AE$303,$I$297:$I$300,0),MATCH(AE$302,$J$296:$R$296,0)))</f>
        <v>0</v>
      </c>
      <c r="AF319" s="757" cm="1">
        <f t="array" ref="AF319">INDEX($H319:$K319,0,MATCH(AF$303,$H$303:$K$303,0))*INDEX($J$297:$R$300,MATCH(AF$303,$I$297:$I$300,0),MATCH(AF$302,$J$296:$R$296,0))+IF(SUM($H319:$I319)&gt;0,INDEX($U$297:$AC$300,MATCH(AF$303,$I$297:$I$300,0),MATCH(AF$302,$J$296:$R$296,0)))</f>
        <v>0</v>
      </c>
      <c r="AG319" s="757" cm="1">
        <f t="array" ref="AG319">INDEX($H319:$K319,0,MATCH(AG$303,$H$303:$K$303,0))*INDEX($J$297:$R$300,MATCH(AG$303,$I$297:$I$300,0),MATCH(AG$302,$J$296:$R$296,0))+IF(SUM($H319:$I319)&gt;0,INDEX($U$297:$AC$300,MATCH(AG$303,$I$297:$I$300,0),MATCH(AG$302,$J$296:$R$296,0)))</f>
        <v>1</v>
      </c>
      <c r="AH319" s="757" cm="1">
        <f t="array" ref="AH319">INDEX($H319:$K319,0,MATCH(AH$303,$H$303:$K$303,0))*INDEX($J$297:$R$300,MATCH(AH$303,$I$297:$I$300,0),MATCH(AH$302,$J$296:$R$296,0))+IF(SUM($H319:$I319)&gt;0,INDEX($U$297:$AC$300,MATCH(AH$303,$I$297:$I$300,0),MATCH(AH$302,$J$296:$R$296,0)))</f>
        <v>2</v>
      </c>
      <c r="AI319" s="757" cm="1">
        <f t="array" ref="AI319">INDEX($H319:$K319,0,MATCH(AI$303,$H$303:$K$303,0))*INDEX($J$297:$R$300,MATCH(AI$303,$I$297:$I$300,0),MATCH(AI$302,$J$296:$R$296,0))+IF(SUM($H319:$I319)&gt;0,INDEX($U$297:$AC$300,MATCH(AI$303,$I$297:$I$300,0),MATCH(AI$302,$J$296:$R$296,0)))</f>
        <v>0</v>
      </c>
      <c r="AJ319" s="757" cm="1">
        <f t="array" ref="AJ319">INDEX($H319:$K319,0,MATCH(AJ$303,$H$303:$K$303,0))*INDEX($J$297:$R$300,MATCH(AJ$303,$I$297:$I$300,0),MATCH(AJ$302,$J$296:$R$296,0))+IF(SUM($H319:$I319)&gt;0,INDEX($U$297:$AC$300,MATCH(AJ$303,$I$297:$I$300,0),MATCH(AJ$302,$J$296:$R$296,0)))</f>
        <v>0</v>
      </c>
      <c r="AK319" s="757" cm="1">
        <f t="array" ref="AK319">INDEX($H319:$K319,0,MATCH(AK$303,$H$303:$K$303,0))*INDEX($J$297:$R$300,MATCH(AK$303,$I$297:$I$300,0),MATCH(AK$302,$J$296:$R$296,0))+IF(SUM($H319:$I319)&gt;0,INDEX($U$297:$AC$300,MATCH(AK$303,$I$297:$I$300,0),MATCH(AK$302,$J$296:$R$296,0)))</f>
        <v>1</v>
      </c>
      <c r="AL319" s="757" cm="1">
        <f t="array" ref="AL319">INDEX($H319:$K319,0,MATCH(AL$303,$H$303:$K$303,0))*INDEX($J$297:$R$300,MATCH(AL$303,$I$297:$I$300,0),MATCH(AL$302,$J$296:$R$296,0))+IF(SUM($H319:$I319)&gt;0,INDEX($U$297:$AC$300,MATCH(AL$303,$I$297:$I$300,0),MATCH(AL$302,$J$296:$R$296,0)))</f>
        <v>2</v>
      </c>
      <c r="AM319" s="757" cm="1">
        <f t="array" ref="AM319">INDEX($H319:$K319,0,MATCH(AM$303,$H$303:$K$303,0))*INDEX($J$297:$R$300,MATCH(AM$303,$I$297:$I$300,0),MATCH(AM$302,$J$296:$R$296,0))+IF(SUM($H319:$I319)&gt;0,INDEX($U$297:$AC$300,MATCH(AM$303,$I$297:$I$300,0),MATCH(AM$302,$J$296:$R$296,0)))</f>
        <v>0</v>
      </c>
      <c r="AN319" s="757" cm="1">
        <f t="array" ref="AN319">INDEX($H319:$K319,0,MATCH(AN$303,$H$303:$K$303,0))*INDEX($J$297:$R$300,MATCH(AN$303,$I$297:$I$300,0),MATCH(AN$302,$J$296:$R$296,0))+IF(SUM($H319:$I319)&gt;0,INDEX($U$297:$AC$300,MATCH(AN$303,$I$297:$I$300,0),MATCH(AN$302,$J$296:$R$296,0)))</f>
        <v>0</v>
      </c>
      <c r="AO319" s="757" cm="1">
        <f t="array" ref="AO319">INDEX($H319:$K319,0,MATCH(AO$303,$H$303:$K$303,0))*INDEX($J$297:$R$300,MATCH(AO$303,$I$297:$I$300,0),MATCH(AO$302,$J$296:$R$296,0))+IF(SUM($H319:$I319)&gt;0,INDEX($U$297:$AC$300,MATCH(AO$303,$I$297:$I$300,0),MATCH(AO$302,$J$296:$R$296,0)))</f>
        <v>1</v>
      </c>
      <c r="AP319" s="757" cm="1">
        <f t="array" ref="AP319">INDEX($H319:$K319,0,MATCH(AP$303,$H$303:$K$303,0))*INDEX($J$297:$R$300,MATCH(AP$303,$I$297:$I$300,0),MATCH(AP$302,$J$296:$R$296,0))+IF(SUM($H319:$I319)&gt;0,INDEX($U$297:$AC$300,MATCH(AP$303,$I$297:$I$300,0),MATCH(AP$302,$J$296:$R$296,0)))</f>
        <v>2</v>
      </c>
      <c r="AQ319" s="757" cm="1">
        <f t="array" ref="AQ319">INDEX($H319:$K319,0,MATCH(AQ$303,$H$303:$K$303,0))*INDEX($J$297:$R$300,MATCH(AQ$303,$I$297:$I$300,0),MATCH(AQ$302,$J$296:$R$296,0))+IF(SUM($H319:$I319)&gt;0,INDEX($U$297:$AC$300,MATCH(AQ$303,$I$297:$I$300,0),MATCH(AQ$302,$J$296:$R$296,0)))</f>
        <v>0</v>
      </c>
      <c r="AR319" s="757" cm="1">
        <f t="array" ref="AR319">INDEX($H319:$K319,0,MATCH(AR$303,$H$303:$K$303,0))*INDEX($J$297:$R$300,MATCH(AR$303,$I$297:$I$300,0),MATCH(AR$302,$J$296:$R$296,0))+IF(SUM($H319:$I319)&gt;0,INDEX($U$297:$AC$300,MATCH(AR$303,$I$297:$I$300,0),MATCH(AR$302,$J$296:$R$296,0)))</f>
        <v>0</v>
      </c>
      <c r="AS319" s="757" cm="1">
        <f t="array" ref="AS319">INDEX($H319:$K319,0,MATCH(AS$303,$H$303:$K$303,0))*INDEX($J$297:$R$300,MATCH(AS$303,$I$297:$I$300,0),MATCH(AS$302,$J$296:$R$296,0))+IF(SUM($H319:$I319)&gt;0,INDEX($U$297:$AC$300,MATCH(AS$303,$I$297:$I$300,0),MATCH(AS$302,$J$296:$R$296,0)))</f>
        <v>1</v>
      </c>
      <c r="AT319" s="757" cm="1">
        <f t="array" ref="AT319">INDEX($H319:$K319,0,MATCH(AT$303,$H$303:$K$303,0))*INDEX($J$297:$R$300,MATCH(AT$303,$I$297:$I$300,0),MATCH(AT$302,$J$296:$R$296,0))+IF(SUM($H319:$I319)&gt;0,INDEX($U$297:$AC$300,MATCH(AT$303,$I$297:$I$300,0),MATCH(AT$302,$J$296:$R$296,0)))</f>
        <v>2</v>
      </c>
      <c r="AU319" s="757"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4.5" outlineLevel="1" x14ac:dyDescent="0.35">
      <c r="A320" s="6"/>
      <c r="B320" s="7"/>
      <c r="C320" s="17"/>
      <c r="D320" s="17"/>
      <c r="E320" s="17"/>
      <c r="F320" s="26"/>
      <c r="G320" s="26" t="str">
        <f t="shared" si="123"/>
        <v>YYNWLw</v>
      </c>
      <c r="H320" s="223">
        <f t="shared" ref="H320:J320" si="141">IF($H260&gt;0,INDEX($Z$168:$AC$180,MATCH($M141,$Y$168:$Y$180,0),MATCH(H$303,$Z$167:$AC$167,0)),0)</f>
        <v>1</v>
      </c>
      <c r="I320" s="223">
        <f t="shared" si="141"/>
        <v>1</v>
      </c>
      <c r="J320" s="223">
        <f t="shared" si="141"/>
        <v>2</v>
      </c>
      <c r="K320" s="223">
        <f t="shared" si="126"/>
        <v>1</v>
      </c>
      <c r="L320" s="757" cm="1">
        <f t="array" ref="L320">INDEX($H320:$K320,0,MATCH(L$303,$H$303:$K$303,0))*INDEX($J$297:$R$300,MATCH(L$303,$I$297:$I$300,0),MATCH(L$302,$J$296:$R$296,0))+IF(SUM($H320:$I320)&gt;0,INDEX($U$297:$AC$300,MATCH(L$303,$I$297:$I$300,0),MATCH(L$302,$J$296:$R$296,0)))</f>
        <v>2</v>
      </c>
      <c r="M320" s="757" cm="1">
        <f t="array" ref="M320">INDEX($H320:$K320,0,MATCH(M$303,$H$303:$K$303,0))*INDEX($J$297:$R$300,MATCH(M$303,$I$297:$I$300,0),MATCH(M$302,$J$296:$R$296,0))+IF(SUM($H320:$I320)&gt;0,INDEX($U$297:$AC$300,MATCH(M$303,$I$297:$I$300,0),MATCH(M$302,$J$296:$R$296,0)))</f>
        <v>1</v>
      </c>
      <c r="N320" s="757" cm="1">
        <f t="array" ref="N320">INDEX($H320:$K320,0,MATCH(N$303,$H$303:$K$303,0))*INDEX($J$297:$R$300,MATCH(N$303,$I$297:$I$300,0),MATCH(N$302,$J$296:$R$296,0))+IF(SUM($H320:$I320)&gt;0,INDEX($U$297:$AC$300,MATCH(N$303,$I$297:$I$300,0),MATCH(N$302,$J$296:$R$296,0)))</f>
        <v>2</v>
      </c>
      <c r="O320" s="757" cm="1">
        <f t="array" ref="O320">INDEX($H320:$K320,0,MATCH(O$303,$H$303:$K$303,0))*INDEX($J$297:$R$300,MATCH(O$303,$I$297:$I$300,0),MATCH(O$302,$J$296:$R$296,0))+IF(SUM($H320:$I320)&gt;0,INDEX($U$297:$AC$300,MATCH(O$303,$I$297:$I$300,0),MATCH(O$302,$J$296:$R$296,0)))</f>
        <v>1.5</v>
      </c>
      <c r="P320" s="757" cm="1">
        <f t="array" ref="P320">INDEX($H320:$K320,0,MATCH(P$303,$H$303:$K$303,0))*INDEX($J$297:$R$300,MATCH(P$303,$I$297:$I$300,0),MATCH(P$302,$J$296:$R$296,0))+IF(SUM($H320:$I320)&gt;0,INDEX($U$297:$AC$300,MATCH(P$303,$I$297:$I$300,0),MATCH(P$302,$J$296:$R$296,0)))</f>
        <v>2</v>
      </c>
      <c r="Q320" s="757" cm="1">
        <f t="array" ref="Q320">INDEX($H320:$K320,0,MATCH(Q$303,$H$303:$K$303,0))*INDEX($J$297:$R$300,MATCH(Q$303,$I$297:$I$300,0),MATCH(Q$302,$J$296:$R$296,0))+IF(SUM($H320:$I320)&gt;0,INDEX($U$297:$AC$300,MATCH(Q$303,$I$297:$I$300,0),MATCH(Q$302,$J$296:$R$296,0)))</f>
        <v>1</v>
      </c>
      <c r="R320" s="757" cm="1">
        <f t="array" ref="R320">INDEX($H320:$K320,0,MATCH(R$303,$H$303:$K$303,0))*INDEX($J$297:$R$300,MATCH(R$303,$I$297:$I$300,0),MATCH(R$302,$J$296:$R$296,0))+IF(SUM($H320:$I320)&gt;0,INDEX($U$297:$AC$300,MATCH(R$303,$I$297:$I$300,0),MATCH(R$302,$J$296:$R$296,0)))</f>
        <v>2</v>
      </c>
      <c r="S320" s="757" cm="1">
        <f t="array" ref="S320">INDEX($H320:$K320,0,MATCH(S$303,$H$303:$K$303,0))*INDEX($J$297:$R$300,MATCH(S$303,$I$297:$I$300,0),MATCH(S$302,$J$296:$R$296,0))+IF(SUM($H320:$I320)&gt;0,INDEX($U$297:$AC$300,MATCH(S$303,$I$297:$I$300,0),MATCH(S$302,$J$296:$R$296,0)))</f>
        <v>1</v>
      </c>
      <c r="T320" s="757" cm="1">
        <f t="array" ref="T320">INDEX($H320:$K320,0,MATCH(T$303,$H$303:$K$303,0))*INDEX($J$297:$R$300,MATCH(T$303,$I$297:$I$300,0),MATCH(T$302,$J$296:$R$296,0))+IF(SUM($H320:$I320)&gt;0,INDEX($U$297:$AC$300,MATCH(T$303,$I$297:$I$300,0),MATCH(T$302,$J$296:$R$296,0)))</f>
        <v>2</v>
      </c>
      <c r="U320" s="757" cm="1">
        <f t="array" ref="U320">INDEX($H320:$K320,0,MATCH(U$303,$H$303:$K$303,0))*INDEX($J$297:$R$300,MATCH(U$303,$I$297:$I$300,0),MATCH(U$302,$J$296:$R$296,0))+IF(SUM($H320:$I320)&gt;0,INDEX($U$297:$AC$300,MATCH(U$303,$I$297:$I$300,0),MATCH(U$302,$J$296:$R$296,0)))</f>
        <v>1</v>
      </c>
      <c r="V320" s="757" cm="1">
        <f t="array" ref="V320">INDEX($H320:$K320,0,MATCH(V$303,$H$303:$K$303,0))*INDEX($J$297:$R$300,MATCH(V$303,$I$297:$I$300,0),MATCH(V$302,$J$296:$R$296,0))+IF(SUM($H320:$I320)&gt;0,INDEX($U$297:$AC$300,MATCH(V$303,$I$297:$I$300,0),MATCH(V$302,$J$296:$R$296,0)))</f>
        <v>2</v>
      </c>
      <c r="W320" s="757" cm="1">
        <f t="array" ref="W320">INDEX($H320:$K320,0,MATCH(W$303,$H$303:$K$303,0))*INDEX($J$297:$R$300,MATCH(W$303,$I$297:$I$300,0),MATCH(W$302,$J$296:$R$296,0))+IF(SUM($H320:$I320)&gt;0,INDEX($U$297:$AC$300,MATCH(W$303,$I$297:$I$300,0),MATCH(W$302,$J$296:$R$296,0)))</f>
        <v>1</v>
      </c>
      <c r="X320" s="757" cm="1">
        <f t="array" ref="X320">INDEX($H320:$K320,0,MATCH(X$303,$H$303:$K$303,0))*INDEX($J$297:$R$300,MATCH(X$303,$I$297:$I$300,0),MATCH(X$302,$J$296:$R$296,0))+IF(SUM($H320:$I320)&gt;0,INDEX($U$297:$AC$300,MATCH(X$303,$I$297:$I$300,0),MATCH(X$302,$J$296:$R$296,0)))</f>
        <v>2</v>
      </c>
      <c r="Y320" s="757" cm="1">
        <f t="array" ref="Y320">INDEX($H320:$K320,0,MATCH(Y$303,$H$303:$K$303,0))*INDEX($J$297:$R$300,MATCH(Y$303,$I$297:$I$300,0),MATCH(Y$302,$J$296:$R$296,0))+IF(SUM($H320:$I320)&gt;0,INDEX($U$297:$AC$300,MATCH(Y$303,$I$297:$I$300,0),MATCH(Y$302,$J$296:$R$296,0)))</f>
        <v>1</v>
      </c>
      <c r="Z320" s="757" cm="1">
        <f t="array" ref="Z320">INDEX($H320:$K320,0,MATCH(Z$303,$H$303:$K$303,0))*INDEX($J$297:$R$300,MATCH(Z$303,$I$297:$I$300,0),MATCH(Z$302,$J$296:$R$296,0))+IF(SUM($H320:$I320)&gt;0,INDEX($U$297:$AC$300,MATCH(Z$303,$I$297:$I$300,0),MATCH(Z$302,$J$296:$R$296,0)))</f>
        <v>2</v>
      </c>
      <c r="AA320" s="757" cm="1">
        <f t="array" ref="AA320">INDEX($H320:$K320,0,MATCH(AA$303,$H$303:$K$303,0))*INDEX($J$297:$R$300,MATCH(AA$303,$I$297:$I$300,0),MATCH(AA$302,$J$296:$R$296,0))+IF(SUM($H320:$I320)&gt;0,INDEX($U$297:$AC$300,MATCH(AA$303,$I$297:$I$300,0),MATCH(AA$302,$J$296:$R$296,0)))</f>
        <v>0.5</v>
      </c>
      <c r="AB320" s="757" cm="1">
        <f t="array" ref="AB320">INDEX($H320:$K320,0,MATCH(AB$303,$H$303:$K$303,0))*INDEX($J$297:$R$300,MATCH(AB$303,$I$297:$I$300,0),MATCH(AB$302,$J$296:$R$296,0))+IF(SUM($H320:$I320)&gt;0,INDEX($U$297:$AC$300,MATCH(AB$303,$I$297:$I$300,0),MATCH(AB$302,$J$296:$R$296,0)))</f>
        <v>1</v>
      </c>
      <c r="AC320" s="757" cm="1">
        <f t="array" ref="AC320">INDEX($H320:$K320,0,MATCH(AC$303,$H$303:$K$303,0))*INDEX($J$297:$R$300,MATCH(AC$303,$I$297:$I$300,0),MATCH(AC$302,$J$296:$R$296,0))+IF(SUM($H320:$I320)&gt;0,INDEX($U$297:$AC$300,MATCH(AC$303,$I$297:$I$300,0),MATCH(AC$302,$J$296:$R$296,0)))</f>
        <v>1</v>
      </c>
      <c r="AD320" s="757" cm="1">
        <f t="array" ref="AD320">INDEX($H320:$K320,0,MATCH(AD$303,$H$303:$K$303,0))*INDEX($J$297:$R$300,MATCH(AD$303,$I$297:$I$300,0),MATCH(AD$302,$J$296:$R$296,0))+IF(SUM($H320:$I320)&gt;0,INDEX($U$297:$AC$300,MATCH(AD$303,$I$297:$I$300,0),MATCH(AD$302,$J$296:$R$296,0)))</f>
        <v>2</v>
      </c>
      <c r="AE320" s="757" cm="1">
        <f t="array" ref="AE320">INDEX($H320:$K320,0,MATCH(AE$303,$H$303:$K$303,0))*INDEX($J$297:$R$300,MATCH(AE$303,$I$297:$I$300,0),MATCH(AE$302,$J$296:$R$296,0))+IF(SUM($H320:$I320)&gt;0,INDEX($U$297:$AC$300,MATCH(AE$303,$I$297:$I$300,0),MATCH(AE$302,$J$296:$R$296,0)))</f>
        <v>1</v>
      </c>
      <c r="AF320" s="757" cm="1">
        <f t="array" ref="AF320">INDEX($H320:$K320,0,MATCH(AF$303,$H$303:$K$303,0))*INDEX($J$297:$R$300,MATCH(AF$303,$I$297:$I$300,0),MATCH(AF$302,$J$296:$R$296,0))+IF(SUM($H320:$I320)&gt;0,INDEX($U$297:$AC$300,MATCH(AF$303,$I$297:$I$300,0),MATCH(AF$302,$J$296:$R$296,0)))</f>
        <v>1</v>
      </c>
      <c r="AG320" s="757" cm="1">
        <f t="array" ref="AG320">INDEX($H320:$K320,0,MATCH(AG$303,$H$303:$K$303,0))*INDEX($J$297:$R$300,MATCH(AG$303,$I$297:$I$300,0),MATCH(AG$302,$J$296:$R$296,0))+IF(SUM($H320:$I320)&gt;0,INDEX($U$297:$AC$300,MATCH(AG$303,$I$297:$I$300,0),MATCH(AG$302,$J$296:$R$296,0)))</f>
        <v>1</v>
      </c>
      <c r="AH320" s="757" cm="1">
        <f t="array" ref="AH320">INDEX($H320:$K320,0,MATCH(AH$303,$H$303:$K$303,0))*INDEX($J$297:$R$300,MATCH(AH$303,$I$297:$I$300,0),MATCH(AH$302,$J$296:$R$296,0))+IF(SUM($H320:$I320)&gt;0,INDEX($U$297:$AC$300,MATCH(AH$303,$I$297:$I$300,0),MATCH(AH$302,$J$296:$R$296,0)))</f>
        <v>2</v>
      </c>
      <c r="AI320" s="757" cm="1">
        <f t="array" ref="AI320">INDEX($H320:$K320,0,MATCH(AI$303,$H$303:$K$303,0))*INDEX($J$297:$R$300,MATCH(AI$303,$I$297:$I$300,0),MATCH(AI$302,$J$296:$R$296,0))+IF(SUM($H320:$I320)&gt;0,INDEX($U$297:$AC$300,MATCH(AI$303,$I$297:$I$300,0),MATCH(AI$302,$J$296:$R$296,0)))</f>
        <v>0.5</v>
      </c>
      <c r="AJ320" s="757" cm="1">
        <f t="array" ref="AJ320">INDEX($H320:$K320,0,MATCH(AJ$303,$H$303:$K$303,0))*INDEX($J$297:$R$300,MATCH(AJ$303,$I$297:$I$300,0),MATCH(AJ$302,$J$296:$R$296,0))+IF(SUM($H320:$I320)&gt;0,INDEX($U$297:$AC$300,MATCH(AJ$303,$I$297:$I$300,0),MATCH(AJ$302,$J$296:$R$296,0)))</f>
        <v>1</v>
      </c>
      <c r="AK320" s="757" cm="1">
        <f t="array" ref="AK320">INDEX($H320:$K320,0,MATCH(AK$303,$H$303:$K$303,0))*INDEX($J$297:$R$300,MATCH(AK$303,$I$297:$I$300,0),MATCH(AK$302,$J$296:$R$296,0))+IF(SUM($H320:$I320)&gt;0,INDEX($U$297:$AC$300,MATCH(AK$303,$I$297:$I$300,0),MATCH(AK$302,$J$296:$R$296,0)))</f>
        <v>1</v>
      </c>
      <c r="AL320" s="757" cm="1">
        <f t="array" ref="AL320">INDEX($H320:$K320,0,MATCH(AL$303,$H$303:$K$303,0))*INDEX($J$297:$R$300,MATCH(AL$303,$I$297:$I$300,0),MATCH(AL$302,$J$296:$R$296,0))+IF(SUM($H320:$I320)&gt;0,INDEX($U$297:$AC$300,MATCH(AL$303,$I$297:$I$300,0),MATCH(AL$302,$J$296:$R$296,0)))</f>
        <v>2</v>
      </c>
      <c r="AM320" s="757" cm="1">
        <f t="array" ref="AM320">INDEX($H320:$K320,0,MATCH(AM$303,$H$303:$K$303,0))*INDEX($J$297:$R$300,MATCH(AM$303,$I$297:$I$300,0),MATCH(AM$302,$J$296:$R$296,0))+IF(SUM($H320:$I320)&gt;0,INDEX($U$297:$AC$300,MATCH(AM$303,$I$297:$I$300,0),MATCH(AM$302,$J$296:$R$296,0)))</f>
        <v>0.5</v>
      </c>
      <c r="AN320" s="757" cm="1">
        <f t="array" ref="AN320">INDEX($H320:$K320,0,MATCH(AN$303,$H$303:$K$303,0))*INDEX($J$297:$R$300,MATCH(AN$303,$I$297:$I$300,0),MATCH(AN$302,$J$296:$R$296,0))+IF(SUM($H320:$I320)&gt;0,INDEX($U$297:$AC$300,MATCH(AN$303,$I$297:$I$300,0),MATCH(AN$302,$J$296:$R$296,0)))</f>
        <v>1</v>
      </c>
      <c r="AO320" s="757" cm="1">
        <f t="array" ref="AO320">INDEX($H320:$K320,0,MATCH(AO$303,$H$303:$K$303,0))*INDEX($J$297:$R$300,MATCH(AO$303,$I$297:$I$300,0),MATCH(AO$302,$J$296:$R$296,0))+IF(SUM($H320:$I320)&gt;0,INDEX($U$297:$AC$300,MATCH(AO$303,$I$297:$I$300,0),MATCH(AO$302,$J$296:$R$296,0)))</f>
        <v>1</v>
      </c>
      <c r="AP320" s="757" cm="1">
        <f t="array" ref="AP320">INDEX($H320:$K320,0,MATCH(AP$303,$H$303:$K$303,0))*INDEX($J$297:$R$300,MATCH(AP$303,$I$297:$I$300,0),MATCH(AP$302,$J$296:$R$296,0))+IF(SUM($H320:$I320)&gt;0,INDEX($U$297:$AC$300,MATCH(AP$303,$I$297:$I$300,0),MATCH(AP$302,$J$296:$R$296,0)))</f>
        <v>2</v>
      </c>
      <c r="AQ320" s="757" cm="1">
        <f t="array" ref="AQ320">INDEX($H320:$K320,0,MATCH(AQ$303,$H$303:$K$303,0))*INDEX($J$297:$R$300,MATCH(AQ$303,$I$297:$I$300,0),MATCH(AQ$302,$J$296:$R$296,0))+IF(SUM($H320:$I320)&gt;0,INDEX($U$297:$AC$300,MATCH(AQ$303,$I$297:$I$300,0),MATCH(AQ$302,$J$296:$R$296,0)))</f>
        <v>0</v>
      </c>
      <c r="AR320" s="757" cm="1">
        <f t="array" ref="AR320">INDEX($H320:$K320,0,MATCH(AR$303,$H$303:$K$303,0))*INDEX($J$297:$R$300,MATCH(AR$303,$I$297:$I$300,0),MATCH(AR$302,$J$296:$R$296,0))+IF(SUM($H320:$I320)&gt;0,INDEX($U$297:$AC$300,MATCH(AR$303,$I$297:$I$300,0),MATCH(AR$302,$J$296:$R$296,0)))</f>
        <v>1</v>
      </c>
      <c r="AS320" s="757" cm="1">
        <f t="array" ref="AS320">INDEX($H320:$K320,0,MATCH(AS$303,$H$303:$K$303,0))*INDEX($J$297:$R$300,MATCH(AS$303,$I$297:$I$300,0),MATCH(AS$302,$J$296:$R$296,0))+IF(SUM($H320:$I320)&gt;0,INDEX($U$297:$AC$300,MATCH(AS$303,$I$297:$I$300,0),MATCH(AS$302,$J$296:$R$296,0)))</f>
        <v>1</v>
      </c>
      <c r="AT320" s="757" cm="1">
        <f t="array" ref="AT320">INDEX($H320:$K320,0,MATCH(AT$303,$H$303:$K$303,0))*INDEX($J$297:$R$300,MATCH(AT$303,$I$297:$I$300,0),MATCH(AT$302,$J$296:$R$296,0))+IF(SUM($H320:$I320)&gt;0,INDEX($U$297:$AC$300,MATCH(AT$303,$I$297:$I$300,0),MATCH(AT$302,$J$296:$R$296,0)))</f>
        <v>2</v>
      </c>
      <c r="AU320" s="757"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4.5" outlineLevel="1" x14ac:dyDescent="0.35">
      <c r="A321" s="6"/>
      <c r="B321" s="7"/>
      <c r="C321" s="17"/>
      <c r="D321" s="17"/>
      <c r="E321" s="17"/>
      <c r="F321" s="26"/>
      <c r="G321" s="26" t="str">
        <f t="shared" si="123"/>
        <v>YYNWLwd</v>
      </c>
      <c r="H321" s="223">
        <f t="shared" ref="H321:J321" si="142">IF($H261&gt;0,INDEX($Z$168:$AC$180,MATCH($M142,$Y$168:$Y$180,0),MATCH(H$303,$Z$167:$AC$167,0)),0)</f>
        <v>0</v>
      </c>
      <c r="I321" s="223">
        <f t="shared" si="142"/>
        <v>1</v>
      </c>
      <c r="J321" s="223">
        <f t="shared" si="142"/>
        <v>2</v>
      </c>
      <c r="K321" s="223">
        <f t="shared" si="126"/>
        <v>1</v>
      </c>
      <c r="L321" s="757" cm="1">
        <f t="array" ref="L321">INDEX($H321:$K321,0,MATCH(L$303,$H$303:$K$303,0))*INDEX($J$297:$R$300,MATCH(L$303,$I$297:$I$300,0),MATCH(L$302,$J$296:$R$296,0))+IF(SUM($H321:$I321)&gt;0,INDEX($U$297:$AC$300,MATCH(L$303,$I$297:$I$300,0),MATCH(L$302,$J$296:$R$296,0)))</f>
        <v>1</v>
      </c>
      <c r="M321" s="757" cm="1">
        <f t="array" ref="M321">INDEX($H321:$K321,0,MATCH(M$303,$H$303:$K$303,0))*INDEX($J$297:$R$300,MATCH(M$303,$I$297:$I$300,0),MATCH(M$302,$J$296:$R$296,0))+IF(SUM($H321:$I321)&gt;0,INDEX($U$297:$AC$300,MATCH(M$303,$I$297:$I$300,0),MATCH(M$302,$J$296:$R$296,0)))</f>
        <v>1</v>
      </c>
      <c r="N321" s="757" cm="1">
        <f t="array" ref="N321">INDEX($H321:$K321,0,MATCH(N$303,$H$303:$K$303,0))*INDEX($J$297:$R$300,MATCH(N$303,$I$297:$I$300,0),MATCH(N$302,$J$296:$R$296,0))+IF(SUM($H321:$I321)&gt;0,INDEX($U$297:$AC$300,MATCH(N$303,$I$297:$I$300,0),MATCH(N$302,$J$296:$R$296,0)))</f>
        <v>2</v>
      </c>
      <c r="O321" s="757" cm="1">
        <f t="array" ref="O321">INDEX($H321:$K321,0,MATCH(O$303,$H$303:$K$303,0))*INDEX($J$297:$R$300,MATCH(O$303,$I$297:$I$300,0),MATCH(O$302,$J$296:$R$296,0))+IF(SUM($H321:$I321)&gt;0,INDEX($U$297:$AC$300,MATCH(O$303,$I$297:$I$300,0),MATCH(O$302,$J$296:$R$296,0)))</f>
        <v>1.5</v>
      </c>
      <c r="P321" s="757" cm="1">
        <f t="array" ref="P321">INDEX($H321:$K321,0,MATCH(P$303,$H$303:$K$303,0))*INDEX($J$297:$R$300,MATCH(P$303,$I$297:$I$300,0),MATCH(P$302,$J$296:$R$296,0))+IF(SUM($H321:$I321)&gt;0,INDEX($U$297:$AC$300,MATCH(P$303,$I$297:$I$300,0),MATCH(P$302,$J$296:$R$296,0)))</f>
        <v>1</v>
      </c>
      <c r="Q321" s="757" cm="1">
        <f t="array" ref="Q321">INDEX($H321:$K321,0,MATCH(Q$303,$H$303:$K$303,0))*INDEX($J$297:$R$300,MATCH(Q$303,$I$297:$I$300,0),MATCH(Q$302,$J$296:$R$296,0))+IF(SUM($H321:$I321)&gt;0,INDEX($U$297:$AC$300,MATCH(Q$303,$I$297:$I$300,0),MATCH(Q$302,$J$296:$R$296,0)))</f>
        <v>1</v>
      </c>
      <c r="R321" s="757" cm="1">
        <f t="array" ref="R321">INDEX($H321:$K321,0,MATCH(R$303,$H$303:$K$303,0))*INDEX($J$297:$R$300,MATCH(R$303,$I$297:$I$300,0),MATCH(R$302,$J$296:$R$296,0))+IF(SUM($H321:$I321)&gt;0,INDEX($U$297:$AC$300,MATCH(R$303,$I$297:$I$300,0),MATCH(R$302,$J$296:$R$296,0)))</f>
        <v>2</v>
      </c>
      <c r="S321" s="757" cm="1">
        <f t="array" ref="S321">INDEX($H321:$K321,0,MATCH(S$303,$H$303:$K$303,0))*INDEX($J$297:$R$300,MATCH(S$303,$I$297:$I$300,0),MATCH(S$302,$J$296:$R$296,0))+IF(SUM($H321:$I321)&gt;0,INDEX($U$297:$AC$300,MATCH(S$303,$I$297:$I$300,0),MATCH(S$302,$J$296:$R$296,0)))</f>
        <v>1</v>
      </c>
      <c r="T321" s="757" cm="1">
        <f t="array" ref="T321">INDEX($H321:$K321,0,MATCH(T$303,$H$303:$K$303,0))*INDEX($J$297:$R$300,MATCH(T$303,$I$297:$I$300,0),MATCH(T$302,$J$296:$R$296,0))+IF(SUM($H321:$I321)&gt;0,INDEX($U$297:$AC$300,MATCH(T$303,$I$297:$I$300,0),MATCH(T$302,$J$296:$R$296,0)))</f>
        <v>1</v>
      </c>
      <c r="U321" s="757" cm="1">
        <f t="array" ref="U321">INDEX($H321:$K321,0,MATCH(U$303,$H$303:$K$303,0))*INDEX($J$297:$R$300,MATCH(U$303,$I$297:$I$300,0),MATCH(U$302,$J$296:$R$296,0))+IF(SUM($H321:$I321)&gt;0,INDEX($U$297:$AC$300,MATCH(U$303,$I$297:$I$300,0),MATCH(U$302,$J$296:$R$296,0)))</f>
        <v>1</v>
      </c>
      <c r="V321" s="757" cm="1">
        <f t="array" ref="V321">INDEX($H321:$K321,0,MATCH(V$303,$H$303:$K$303,0))*INDEX($J$297:$R$300,MATCH(V$303,$I$297:$I$300,0),MATCH(V$302,$J$296:$R$296,0))+IF(SUM($H321:$I321)&gt;0,INDEX($U$297:$AC$300,MATCH(V$303,$I$297:$I$300,0),MATCH(V$302,$J$296:$R$296,0)))</f>
        <v>2</v>
      </c>
      <c r="W321" s="757" cm="1">
        <f t="array" ref="W321">INDEX($H321:$K321,0,MATCH(W$303,$H$303:$K$303,0))*INDEX($J$297:$R$300,MATCH(W$303,$I$297:$I$300,0),MATCH(W$302,$J$296:$R$296,0))+IF(SUM($H321:$I321)&gt;0,INDEX($U$297:$AC$300,MATCH(W$303,$I$297:$I$300,0),MATCH(W$302,$J$296:$R$296,0)))</f>
        <v>1</v>
      </c>
      <c r="X321" s="757" cm="1">
        <f t="array" ref="X321">INDEX($H321:$K321,0,MATCH(X$303,$H$303:$K$303,0))*INDEX($J$297:$R$300,MATCH(X$303,$I$297:$I$300,0),MATCH(X$302,$J$296:$R$296,0))+IF(SUM($H321:$I321)&gt;0,INDEX($U$297:$AC$300,MATCH(X$303,$I$297:$I$300,0),MATCH(X$302,$J$296:$R$296,0)))</f>
        <v>1</v>
      </c>
      <c r="Y321" s="757" cm="1">
        <f t="array" ref="Y321">INDEX($H321:$K321,0,MATCH(Y$303,$H$303:$K$303,0))*INDEX($J$297:$R$300,MATCH(Y$303,$I$297:$I$300,0),MATCH(Y$302,$J$296:$R$296,0))+IF(SUM($H321:$I321)&gt;0,INDEX($U$297:$AC$300,MATCH(Y$303,$I$297:$I$300,0),MATCH(Y$302,$J$296:$R$296,0)))</f>
        <v>1</v>
      </c>
      <c r="Z321" s="757" cm="1">
        <f t="array" ref="Z321">INDEX($H321:$K321,0,MATCH(Z$303,$H$303:$K$303,0))*INDEX($J$297:$R$300,MATCH(Z$303,$I$297:$I$300,0),MATCH(Z$302,$J$296:$R$296,0))+IF(SUM($H321:$I321)&gt;0,INDEX($U$297:$AC$300,MATCH(Z$303,$I$297:$I$300,0),MATCH(Z$302,$J$296:$R$296,0)))</f>
        <v>2</v>
      </c>
      <c r="AA321" s="757" cm="1">
        <f t="array" ref="AA321">INDEX($H321:$K321,0,MATCH(AA$303,$H$303:$K$303,0))*INDEX($J$297:$R$300,MATCH(AA$303,$I$297:$I$300,0),MATCH(AA$302,$J$296:$R$296,0))+IF(SUM($H321:$I321)&gt;0,INDEX($U$297:$AC$300,MATCH(AA$303,$I$297:$I$300,0),MATCH(AA$302,$J$296:$R$296,0)))</f>
        <v>0.5</v>
      </c>
      <c r="AB321" s="757" cm="1">
        <f t="array" ref="AB321">INDEX($H321:$K321,0,MATCH(AB$303,$H$303:$K$303,0))*INDEX($J$297:$R$300,MATCH(AB$303,$I$297:$I$300,0),MATCH(AB$302,$J$296:$R$296,0))+IF(SUM($H321:$I321)&gt;0,INDEX($U$297:$AC$300,MATCH(AB$303,$I$297:$I$300,0),MATCH(AB$302,$J$296:$R$296,0)))</f>
        <v>0</v>
      </c>
      <c r="AC321" s="757" cm="1">
        <f t="array" ref="AC321">INDEX($H321:$K321,0,MATCH(AC$303,$H$303:$K$303,0))*INDEX($J$297:$R$300,MATCH(AC$303,$I$297:$I$300,0),MATCH(AC$302,$J$296:$R$296,0))+IF(SUM($H321:$I321)&gt;0,INDEX($U$297:$AC$300,MATCH(AC$303,$I$297:$I$300,0),MATCH(AC$302,$J$296:$R$296,0)))</f>
        <v>1</v>
      </c>
      <c r="AD321" s="757" cm="1">
        <f t="array" ref="AD321">INDEX($H321:$K321,0,MATCH(AD$303,$H$303:$K$303,0))*INDEX($J$297:$R$300,MATCH(AD$303,$I$297:$I$300,0),MATCH(AD$302,$J$296:$R$296,0))+IF(SUM($H321:$I321)&gt;0,INDEX($U$297:$AC$300,MATCH(AD$303,$I$297:$I$300,0),MATCH(AD$302,$J$296:$R$296,0)))</f>
        <v>2</v>
      </c>
      <c r="AE321" s="757" cm="1">
        <f t="array" ref="AE321">INDEX($H321:$K321,0,MATCH(AE$303,$H$303:$K$303,0))*INDEX($J$297:$R$300,MATCH(AE$303,$I$297:$I$300,0),MATCH(AE$302,$J$296:$R$296,0))+IF(SUM($H321:$I321)&gt;0,INDEX($U$297:$AC$300,MATCH(AE$303,$I$297:$I$300,0),MATCH(AE$302,$J$296:$R$296,0)))</f>
        <v>1</v>
      </c>
      <c r="AF321" s="757" cm="1">
        <f t="array" ref="AF321">INDEX($H321:$K321,0,MATCH(AF$303,$H$303:$K$303,0))*INDEX($J$297:$R$300,MATCH(AF$303,$I$297:$I$300,0),MATCH(AF$302,$J$296:$R$296,0))+IF(SUM($H321:$I321)&gt;0,INDEX($U$297:$AC$300,MATCH(AF$303,$I$297:$I$300,0),MATCH(AF$302,$J$296:$R$296,0)))</f>
        <v>0</v>
      </c>
      <c r="AG321" s="757" cm="1">
        <f t="array" ref="AG321">INDEX($H321:$K321,0,MATCH(AG$303,$H$303:$K$303,0))*INDEX($J$297:$R$300,MATCH(AG$303,$I$297:$I$300,0),MATCH(AG$302,$J$296:$R$296,0))+IF(SUM($H321:$I321)&gt;0,INDEX($U$297:$AC$300,MATCH(AG$303,$I$297:$I$300,0),MATCH(AG$302,$J$296:$R$296,0)))</f>
        <v>1</v>
      </c>
      <c r="AH321" s="757" cm="1">
        <f t="array" ref="AH321">INDEX($H321:$K321,0,MATCH(AH$303,$H$303:$K$303,0))*INDEX($J$297:$R$300,MATCH(AH$303,$I$297:$I$300,0),MATCH(AH$302,$J$296:$R$296,0))+IF(SUM($H321:$I321)&gt;0,INDEX($U$297:$AC$300,MATCH(AH$303,$I$297:$I$300,0),MATCH(AH$302,$J$296:$R$296,0)))</f>
        <v>2</v>
      </c>
      <c r="AI321" s="757" cm="1">
        <f t="array" ref="AI321">INDEX($H321:$K321,0,MATCH(AI$303,$H$303:$K$303,0))*INDEX($J$297:$R$300,MATCH(AI$303,$I$297:$I$300,0),MATCH(AI$302,$J$296:$R$296,0))+IF(SUM($H321:$I321)&gt;0,INDEX($U$297:$AC$300,MATCH(AI$303,$I$297:$I$300,0),MATCH(AI$302,$J$296:$R$296,0)))</f>
        <v>0.5</v>
      </c>
      <c r="AJ321" s="757" cm="1">
        <f t="array" ref="AJ321">INDEX($H321:$K321,0,MATCH(AJ$303,$H$303:$K$303,0))*INDEX($J$297:$R$300,MATCH(AJ$303,$I$297:$I$300,0),MATCH(AJ$302,$J$296:$R$296,0))+IF(SUM($H321:$I321)&gt;0,INDEX($U$297:$AC$300,MATCH(AJ$303,$I$297:$I$300,0),MATCH(AJ$302,$J$296:$R$296,0)))</f>
        <v>0</v>
      </c>
      <c r="AK321" s="757" cm="1">
        <f t="array" ref="AK321">INDEX($H321:$K321,0,MATCH(AK$303,$H$303:$K$303,0))*INDEX($J$297:$R$300,MATCH(AK$303,$I$297:$I$300,0),MATCH(AK$302,$J$296:$R$296,0))+IF(SUM($H321:$I321)&gt;0,INDEX($U$297:$AC$300,MATCH(AK$303,$I$297:$I$300,0),MATCH(AK$302,$J$296:$R$296,0)))</f>
        <v>1</v>
      </c>
      <c r="AL321" s="757" cm="1">
        <f t="array" ref="AL321">INDEX($H321:$K321,0,MATCH(AL$303,$H$303:$K$303,0))*INDEX($J$297:$R$300,MATCH(AL$303,$I$297:$I$300,0),MATCH(AL$302,$J$296:$R$296,0))+IF(SUM($H321:$I321)&gt;0,INDEX($U$297:$AC$300,MATCH(AL$303,$I$297:$I$300,0),MATCH(AL$302,$J$296:$R$296,0)))</f>
        <v>2</v>
      </c>
      <c r="AM321" s="757" cm="1">
        <f t="array" ref="AM321">INDEX($H321:$K321,0,MATCH(AM$303,$H$303:$K$303,0))*INDEX($J$297:$R$300,MATCH(AM$303,$I$297:$I$300,0),MATCH(AM$302,$J$296:$R$296,0))+IF(SUM($H321:$I321)&gt;0,INDEX($U$297:$AC$300,MATCH(AM$303,$I$297:$I$300,0),MATCH(AM$302,$J$296:$R$296,0)))</f>
        <v>0.5</v>
      </c>
      <c r="AN321" s="757" cm="1">
        <f t="array" ref="AN321">INDEX($H321:$K321,0,MATCH(AN$303,$H$303:$K$303,0))*INDEX($J$297:$R$300,MATCH(AN$303,$I$297:$I$300,0),MATCH(AN$302,$J$296:$R$296,0))+IF(SUM($H321:$I321)&gt;0,INDEX($U$297:$AC$300,MATCH(AN$303,$I$297:$I$300,0),MATCH(AN$302,$J$296:$R$296,0)))</f>
        <v>0</v>
      </c>
      <c r="AO321" s="757" cm="1">
        <f t="array" ref="AO321">INDEX($H321:$K321,0,MATCH(AO$303,$H$303:$K$303,0))*INDEX($J$297:$R$300,MATCH(AO$303,$I$297:$I$300,0),MATCH(AO$302,$J$296:$R$296,0))+IF(SUM($H321:$I321)&gt;0,INDEX($U$297:$AC$300,MATCH(AO$303,$I$297:$I$300,0),MATCH(AO$302,$J$296:$R$296,0)))</f>
        <v>1</v>
      </c>
      <c r="AP321" s="757" cm="1">
        <f t="array" ref="AP321">INDEX($H321:$K321,0,MATCH(AP$303,$H$303:$K$303,0))*INDEX($J$297:$R$300,MATCH(AP$303,$I$297:$I$300,0),MATCH(AP$302,$J$296:$R$296,0))+IF(SUM($H321:$I321)&gt;0,INDEX($U$297:$AC$300,MATCH(AP$303,$I$297:$I$300,0),MATCH(AP$302,$J$296:$R$296,0)))</f>
        <v>2</v>
      </c>
      <c r="AQ321" s="757" cm="1">
        <f t="array" ref="AQ321">INDEX($H321:$K321,0,MATCH(AQ$303,$H$303:$K$303,0))*INDEX($J$297:$R$300,MATCH(AQ$303,$I$297:$I$300,0),MATCH(AQ$302,$J$296:$R$296,0))+IF(SUM($H321:$I321)&gt;0,INDEX($U$297:$AC$300,MATCH(AQ$303,$I$297:$I$300,0),MATCH(AQ$302,$J$296:$R$296,0)))</f>
        <v>0</v>
      </c>
      <c r="AR321" s="757" cm="1">
        <f t="array" ref="AR321">INDEX($H321:$K321,0,MATCH(AR$303,$H$303:$K$303,0))*INDEX($J$297:$R$300,MATCH(AR$303,$I$297:$I$300,0),MATCH(AR$302,$J$296:$R$296,0))+IF(SUM($H321:$I321)&gt;0,INDEX($U$297:$AC$300,MATCH(AR$303,$I$297:$I$300,0),MATCH(AR$302,$J$296:$R$296,0)))</f>
        <v>0</v>
      </c>
      <c r="AS321" s="757" cm="1">
        <f t="array" ref="AS321">INDEX($H321:$K321,0,MATCH(AS$303,$H$303:$K$303,0))*INDEX($J$297:$R$300,MATCH(AS$303,$I$297:$I$300,0),MATCH(AS$302,$J$296:$R$296,0))+IF(SUM($H321:$I321)&gt;0,INDEX($U$297:$AC$300,MATCH(AS$303,$I$297:$I$300,0),MATCH(AS$302,$J$296:$R$296,0)))</f>
        <v>1</v>
      </c>
      <c r="AT321" s="757" cm="1">
        <f t="array" ref="AT321">INDEX($H321:$K321,0,MATCH(AT$303,$H$303:$K$303,0))*INDEX($J$297:$R$300,MATCH(AT$303,$I$297:$I$300,0),MATCH(AT$302,$J$296:$R$296,0))+IF(SUM($H321:$I321)&gt;0,INDEX($U$297:$AC$300,MATCH(AT$303,$I$297:$I$300,0),MATCH(AT$302,$J$296:$R$296,0)))</f>
        <v>2</v>
      </c>
      <c r="AU321" s="757"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4.5" outlineLevel="1" x14ac:dyDescent="0.35">
      <c r="A322" s="6"/>
      <c r="B322" s="7"/>
      <c r="C322" s="17"/>
      <c r="D322" s="17"/>
      <c r="E322" s="17"/>
      <c r="F322" s="26"/>
      <c r="G322" s="26" t="str">
        <f t="shared" si="123"/>
        <v>AYAA2A1w</v>
      </c>
      <c r="H322" s="223">
        <f t="shared" ref="H322:J322" si="143">IF($H262&gt;0,INDEX($Z$168:$AC$180,MATCH($M143,$Y$168:$Y$180,0),MATCH(H$303,$Z$167:$AC$167,0)),0)</f>
        <v>1</v>
      </c>
      <c r="I322" s="223">
        <f t="shared" si="143"/>
        <v>1</v>
      </c>
      <c r="J322" s="223">
        <f t="shared" si="143"/>
        <v>2</v>
      </c>
      <c r="K322" s="223">
        <f t="shared" si="126"/>
        <v>0</v>
      </c>
      <c r="L322" s="757" cm="1">
        <f t="array" ref="L322">INDEX($H322:$K322,0,MATCH(L$303,$H$303:$K$303,0))*INDEX($J$297:$R$300,MATCH(L$303,$I$297:$I$300,0),MATCH(L$302,$J$296:$R$296,0))+IF(SUM($H322:$I322)&gt;0,INDEX($U$297:$AC$300,MATCH(L$303,$I$297:$I$300,0),MATCH(L$302,$J$296:$R$296,0)))</f>
        <v>2</v>
      </c>
      <c r="M322" s="757" cm="1">
        <f t="array" ref="M322">INDEX($H322:$K322,0,MATCH(M$303,$H$303:$K$303,0))*INDEX($J$297:$R$300,MATCH(M$303,$I$297:$I$300,0),MATCH(M$302,$J$296:$R$296,0))+IF(SUM($H322:$I322)&gt;0,INDEX($U$297:$AC$300,MATCH(M$303,$I$297:$I$300,0),MATCH(M$302,$J$296:$R$296,0)))</f>
        <v>1</v>
      </c>
      <c r="N322" s="757" cm="1">
        <f t="array" ref="N322">INDEX($H322:$K322,0,MATCH(N$303,$H$303:$K$303,0))*INDEX($J$297:$R$300,MATCH(N$303,$I$297:$I$300,0),MATCH(N$302,$J$296:$R$296,0))+IF(SUM($H322:$I322)&gt;0,INDEX($U$297:$AC$300,MATCH(N$303,$I$297:$I$300,0),MATCH(N$302,$J$296:$R$296,0)))</f>
        <v>2</v>
      </c>
      <c r="O322" s="757" cm="1">
        <f t="array" ref="O322">INDEX($H322:$K322,0,MATCH(O$303,$H$303:$K$303,0))*INDEX($J$297:$R$300,MATCH(O$303,$I$297:$I$300,0),MATCH(O$302,$J$296:$R$296,0))+IF(SUM($H322:$I322)&gt;0,INDEX($U$297:$AC$300,MATCH(O$303,$I$297:$I$300,0),MATCH(O$302,$J$296:$R$296,0)))</f>
        <v>0</v>
      </c>
      <c r="P322" s="757" cm="1">
        <f t="array" ref="P322">INDEX($H322:$K322,0,MATCH(P$303,$H$303:$K$303,0))*INDEX($J$297:$R$300,MATCH(P$303,$I$297:$I$300,0),MATCH(P$302,$J$296:$R$296,0))+IF(SUM($H322:$I322)&gt;0,INDEX($U$297:$AC$300,MATCH(P$303,$I$297:$I$300,0),MATCH(P$302,$J$296:$R$296,0)))</f>
        <v>2</v>
      </c>
      <c r="Q322" s="757" cm="1">
        <f t="array" ref="Q322">INDEX($H322:$K322,0,MATCH(Q$303,$H$303:$K$303,0))*INDEX($J$297:$R$300,MATCH(Q$303,$I$297:$I$300,0),MATCH(Q$302,$J$296:$R$296,0))+IF(SUM($H322:$I322)&gt;0,INDEX($U$297:$AC$300,MATCH(Q$303,$I$297:$I$300,0),MATCH(Q$302,$J$296:$R$296,0)))</f>
        <v>1</v>
      </c>
      <c r="R322" s="757" cm="1">
        <f t="array" ref="R322">INDEX($H322:$K322,0,MATCH(R$303,$H$303:$K$303,0))*INDEX($J$297:$R$300,MATCH(R$303,$I$297:$I$300,0),MATCH(R$302,$J$296:$R$296,0))+IF(SUM($H322:$I322)&gt;0,INDEX($U$297:$AC$300,MATCH(R$303,$I$297:$I$300,0),MATCH(R$302,$J$296:$R$296,0)))</f>
        <v>2</v>
      </c>
      <c r="S322" s="757" cm="1">
        <f t="array" ref="S322">INDEX($H322:$K322,0,MATCH(S$303,$H$303:$K$303,0))*INDEX($J$297:$R$300,MATCH(S$303,$I$297:$I$300,0),MATCH(S$302,$J$296:$R$296,0))+IF(SUM($H322:$I322)&gt;0,INDEX($U$297:$AC$300,MATCH(S$303,$I$297:$I$300,0),MATCH(S$302,$J$296:$R$296,0)))</f>
        <v>0</v>
      </c>
      <c r="T322" s="757" cm="1">
        <f t="array" ref="T322">INDEX($H322:$K322,0,MATCH(T$303,$H$303:$K$303,0))*INDEX($J$297:$R$300,MATCH(T$303,$I$297:$I$300,0),MATCH(T$302,$J$296:$R$296,0))+IF(SUM($H322:$I322)&gt;0,INDEX($U$297:$AC$300,MATCH(T$303,$I$297:$I$300,0),MATCH(T$302,$J$296:$R$296,0)))</f>
        <v>2</v>
      </c>
      <c r="U322" s="757" cm="1">
        <f t="array" ref="U322">INDEX($H322:$K322,0,MATCH(U$303,$H$303:$K$303,0))*INDEX($J$297:$R$300,MATCH(U$303,$I$297:$I$300,0),MATCH(U$302,$J$296:$R$296,0))+IF(SUM($H322:$I322)&gt;0,INDEX($U$297:$AC$300,MATCH(U$303,$I$297:$I$300,0),MATCH(U$302,$J$296:$R$296,0)))</f>
        <v>1</v>
      </c>
      <c r="V322" s="757" cm="1">
        <f t="array" ref="V322">INDEX($H322:$K322,0,MATCH(V$303,$H$303:$K$303,0))*INDEX($J$297:$R$300,MATCH(V$303,$I$297:$I$300,0),MATCH(V$302,$J$296:$R$296,0))+IF(SUM($H322:$I322)&gt;0,INDEX($U$297:$AC$300,MATCH(V$303,$I$297:$I$300,0),MATCH(V$302,$J$296:$R$296,0)))</f>
        <v>2</v>
      </c>
      <c r="W322" s="757" cm="1">
        <f t="array" ref="W322">INDEX($H322:$K322,0,MATCH(W$303,$H$303:$K$303,0))*INDEX($J$297:$R$300,MATCH(W$303,$I$297:$I$300,0),MATCH(W$302,$J$296:$R$296,0))+IF(SUM($H322:$I322)&gt;0,INDEX($U$297:$AC$300,MATCH(W$303,$I$297:$I$300,0),MATCH(W$302,$J$296:$R$296,0)))</f>
        <v>0</v>
      </c>
      <c r="X322" s="757" cm="1">
        <f t="array" ref="X322">INDEX($H322:$K322,0,MATCH(X$303,$H$303:$K$303,0))*INDEX($J$297:$R$300,MATCH(X$303,$I$297:$I$300,0),MATCH(X$302,$J$296:$R$296,0))+IF(SUM($H322:$I322)&gt;0,INDEX($U$297:$AC$300,MATCH(X$303,$I$297:$I$300,0),MATCH(X$302,$J$296:$R$296,0)))</f>
        <v>2</v>
      </c>
      <c r="Y322" s="757" cm="1">
        <f t="array" ref="Y322">INDEX($H322:$K322,0,MATCH(Y$303,$H$303:$K$303,0))*INDEX($J$297:$R$300,MATCH(Y$303,$I$297:$I$300,0),MATCH(Y$302,$J$296:$R$296,0))+IF(SUM($H322:$I322)&gt;0,INDEX($U$297:$AC$300,MATCH(Y$303,$I$297:$I$300,0),MATCH(Y$302,$J$296:$R$296,0)))</f>
        <v>1</v>
      </c>
      <c r="Z322" s="757" cm="1">
        <f t="array" ref="Z322">INDEX($H322:$K322,0,MATCH(Z$303,$H$303:$K$303,0))*INDEX($J$297:$R$300,MATCH(Z$303,$I$297:$I$300,0),MATCH(Z$302,$J$296:$R$296,0))+IF(SUM($H322:$I322)&gt;0,INDEX($U$297:$AC$300,MATCH(Z$303,$I$297:$I$300,0),MATCH(Z$302,$J$296:$R$296,0)))</f>
        <v>2</v>
      </c>
      <c r="AA322" s="757" cm="1">
        <f t="array" ref="AA322">INDEX($H322:$K322,0,MATCH(AA$303,$H$303:$K$303,0))*INDEX($J$297:$R$300,MATCH(AA$303,$I$297:$I$300,0),MATCH(AA$302,$J$296:$R$296,0))+IF(SUM($H322:$I322)&gt;0,INDEX($U$297:$AC$300,MATCH(AA$303,$I$297:$I$300,0),MATCH(AA$302,$J$296:$R$296,0)))</f>
        <v>0</v>
      </c>
      <c r="AB322" s="757" cm="1">
        <f t="array" ref="AB322">INDEX($H322:$K322,0,MATCH(AB$303,$H$303:$K$303,0))*INDEX($J$297:$R$300,MATCH(AB$303,$I$297:$I$300,0),MATCH(AB$302,$J$296:$R$296,0))+IF(SUM($H322:$I322)&gt;0,INDEX($U$297:$AC$300,MATCH(AB$303,$I$297:$I$300,0),MATCH(AB$302,$J$296:$R$296,0)))</f>
        <v>1</v>
      </c>
      <c r="AC322" s="757" cm="1">
        <f t="array" ref="AC322">INDEX($H322:$K322,0,MATCH(AC$303,$H$303:$K$303,0))*INDEX($J$297:$R$300,MATCH(AC$303,$I$297:$I$300,0),MATCH(AC$302,$J$296:$R$296,0))+IF(SUM($H322:$I322)&gt;0,INDEX($U$297:$AC$300,MATCH(AC$303,$I$297:$I$300,0),MATCH(AC$302,$J$296:$R$296,0)))</f>
        <v>1</v>
      </c>
      <c r="AD322" s="757" cm="1">
        <f t="array" ref="AD322">INDEX($H322:$K322,0,MATCH(AD$303,$H$303:$K$303,0))*INDEX($J$297:$R$300,MATCH(AD$303,$I$297:$I$300,0),MATCH(AD$302,$J$296:$R$296,0))+IF(SUM($H322:$I322)&gt;0,INDEX($U$297:$AC$300,MATCH(AD$303,$I$297:$I$300,0),MATCH(AD$302,$J$296:$R$296,0)))</f>
        <v>2</v>
      </c>
      <c r="AE322" s="757" cm="1">
        <f t="array" ref="AE322">INDEX($H322:$K322,0,MATCH(AE$303,$H$303:$K$303,0))*INDEX($J$297:$R$300,MATCH(AE$303,$I$297:$I$300,0),MATCH(AE$302,$J$296:$R$296,0))+IF(SUM($H322:$I322)&gt;0,INDEX($U$297:$AC$300,MATCH(AE$303,$I$297:$I$300,0),MATCH(AE$302,$J$296:$R$296,0)))</f>
        <v>0</v>
      </c>
      <c r="AF322" s="757" cm="1">
        <f t="array" ref="AF322">INDEX($H322:$K322,0,MATCH(AF$303,$H$303:$K$303,0))*INDEX($J$297:$R$300,MATCH(AF$303,$I$297:$I$300,0),MATCH(AF$302,$J$296:$R$296,0))+IF(SUM($H322:$I322)&gt;0,INDEX($U$297:$AC$300,MATCH(AF$303,$I$297:$I$300,0),MATCH(AF$302,$J$296:$R$296,0)))</f>
        <v>1</v>
      </c>
      <c r="AG322" s="757" cm="1">
        <f t="array" ref="AG322">INDEX($H322:$K322,0,MATCH(AG$303,$H$303:$K$303,0))*INDEX($J$297:$R$300,MATCH(AG$303,$I$297:$I$300,0),MATCH(AG$302,$J$296:$R$296,0))+IF(SUM($H322:$I322)&gt;0,INDEX($U$297:$AC$300,MATCH(AG$303,$I$297:$I$300,0),MATCH(AG$302,$J$296:$R$296,0)))</f>
        <v>1</v>
      </c>
      <c r="AH322" s="757" cm="1">
        <f t="array" ref="AH322">INDEX($H322:$K322,0,MATCH(AH$303,$H$303:$K$303,0))*INDEX($J$297:$R$300,MATCH(AH$303,$I$297:$I$300,0),MATCH(AH$302,$J$296:$R$296,0))+IF(SUM($H322:$I322)&gt;0,INDEX($U$297:$AC$300,MATCH(AH$303,$I$297:$I$300,0),MATCH(AH$302,$J$296:$R$296,0)))</f>
        <v>2</v>
      </c>
      <c r="AI322" s="757" cm="1">
        <f t="array" ref="AI322">INDEX($H322:$K322,0,MATCH(AI$303,$H$303:$K$303,0))*INDEX($J$297:$R$300,MATCH(AI$303,$I$297:$I$300,0),MATCH(AI$302,$J$296:$R$296,0))+IF(SUM($H322:$I322)&gt;0,INDEX($U$297:$AC$300,MATCH(AI$303,$I$297:$I$300,0),MATCH(AI$302,$J$296:$R$296,0)))</f>
        <v>0</v>
      </c>
      <c r="AJ322" s="757" cm="1">
        <f t="array" ref="AJ322">INDEX($H322:$K322,0,MATCH(AJ$303,$H$303:$K$303,0))*INDEX($J$297:$R$300,MATCH(AJ$303,$I$297:$I$300,0),MATCH(AJ$302,$J$296:$R$296,0))+IF(SUM($H322:$I322)&gt;0,INDEX($U$297:$AC$300,MATCH(AJ$303,$I$297:$I$300,0),MATCH(AJ$302,$J$296:$R$296,0)))</f>
        <v>1</v>
      </c>
      <c r="AK322" s="757" cm="1">
        <f t="array" ref="AK322">INDEX($H322:$K322,0,MATCH(AK$303,$H$303:$K$303,0))*INDEX($J$297:$R$300,MATCH(AK$303,$I$297:$I$300,0),MATCH(AK$302,$J$296:$R$296,0))+IF(SUM($H322:$I322)&gt;0,INDEX($U$297:$AC$300,MATCH(AK$303,$I$297:$I$300,0),MATCH(AK$302,$J$296:$R$296,0)))</f>
        <v>1</v>
      </c>
      <c r="AL322" s="757" cm="1">
        <f t="array" ref="AL322">INDEX($H322:$K322,0,MATCH(AL$303,$H$303:$K$303,0))*INDEX($J$297:$R$300,MATCH(AL$303,$I$297:$I$300,0),MATCH(AL$302,$J$296:$R$296,0))+IF(SUM($H322:$I322)&gt;0,INDEX($U$297:$AC$300,MATCH(AL$303,$I$297:$I$300,0),MATCH(AL$302,$J$296:$R$296,0)))</f>
        <v>2</v>
      </c>
      <c r="AM322" s="757" cm="1">
        <f t="array" ref="AM322">INDEX($H322:$K322,0,MATCH(AM$303,$H$303:$K$303,0))*INDEX($J$297:$R$300,MATCH(AM$303,$I$297:$I$300,0),MATCH(AM$302,$J$296:$R$296,0))+IF(SUM($H322:$I322)&gt;0,INDEX($U$297:$AC$300,MATCH(AM$303,$I$297:$I$300,0),MATCH(AM$302,$J$296:$R$296,0)))</f>
        <v>0</v>
      </c>
      <c r="AN322" s="757" cm="1">
        <f t="array" ref="AN322">INDEX($H322:$K322,0,MATCH(AN$303,$H$303:$K$303,0))*INDEX($J$297:$R$300,MATCH(AN$303,$I$297:$I$300,0),MATCH(AN$302,$J$296:$R$296,0))+IF(SUM($H322:$I322)&gt;0,INDEX($U$297:$AC$300,MATCH(AN$303,$I$297:$I$300,0),MATCH(AN$302,$J$296:$R$296,0)))</f>
        <v>1</v>
      </c>
      <c r="AO322" s="757" cm="1">
        <f t="array" ref="AO322">INDEX($H322:$K322,0,MATCH(AO$303,$H$303:$K$303,0))*INDEX($J$297:$R$300,MATCH(AO$303,$I$297:$I$300,0),MATCH(AO$302,$J$296:$R$296,0))+IF(SUM($H322:$I322)&gt;0,INDEX($U$297:$AC$300,MATCH(AO$303,$I$297:$I$300,0),MATCH(AO$302,$J$296:$R$296,0)))</f>
        <v>1</v>
      </c>
      <c r="AP322" s="757" cm="1">
        <f t="array" ref="AP322">INDEX($H322:$K322,0,MATCH(AP$303,$H$303:$K$303,0))*INDEX($J$297:$R$300,MATCH(AP$303,$I$297:$I$300,0),MATCH(AP$302,$J$296:$R$296,0))+IF(SUM($H322:$I322)&gt;0,INDEX($U$297:$AC$300,MATCH(AP$303,$I$297:$I$300,0),MATCH(AP$302,$J$296:$R$296,0)))</f>
        <v>2</v>
      </c>
      <c r="AQ322" s="757" cm="1">
        <f t="array" ref="AQ322">INDEX($H322:$K322,0,MATCH(AQ$303,$H$303:$K$303,0))*INDEX($J$297:$R$300,MATCH(AQ$303,$I$297:$I$300,0),MATCH(AQ$302,$J$296:$R$296,0))+IF(SUM($H322:$I322)&gt;0,INDEX($U$297:$AC$300,MATCH(AQ$303,$I$297:$I$300,0),MATCH(AQ$302,$J$296:$R$296,0)))</f>
        <v>0</v>
      </c>
      <c r="AR322" s="757" cm="1">
        <f t="array" ref="AR322">INDEX($H322:$K322,0,MATCH(AR$303,$H$303:$K$303,0))*INDEX($J$297:$R$300,MATCH(AR$303,$I$297:$I$300,0),MATCH(AR$302,$J$296:$R$296,0))+IF(SUM($H322:$I322)&gt;0,INDEX($U$297:$AC$300,MATCH(AR$303,$I$297:$I$300,0),MATCH(AR$302,$J$296:$R$296,0)))</f>
        <v>1</v>
      </c>
      <c r="AS322" s="757" cm="1">
        <f t="array" ref="AS322">INDEX($H322:$K322,0,MATCH(AS$303,$H$303:$K$303,0))*INDEX($J$297:$R$300,MATCH(AS$303,$I$297:$I$300,0),MATCH(AS$302,$J$296:$R$296,0))+IF(SUM($H322:$I322)&gt;0,INDEX($U$297:$AC$300,MATCH(AS$303,$I$297:$I$300,0),MATCH(AS$302,$J$296:$R$296,0)))</f>
        <v>1</v>
      </c>
      <c r="AT322" s="757" cm="1">
        <f t="array" ref="AT322">INDEX($H322:$K322,0,MATCH(AT$303,$H$303:$K$303,0))*INDEX($J$297:$R$300,MATCH(AT$303,$I$297:$I$300,0),MATCH(AT$302,$J$296:$R$296,0))+IF(SUM($H322:$I322)&gt;0,INDEX($U$297:$AC$300,MATCH(AT$303,$I$297:$I$300,0),MATCH(AT$302,$J$296:$R$296,0)))</f>
        <v>2</v>
      </c>
      <c r="AU322" s="757"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4.5" outlineLevel="1" x14ac:dyDescent="0.35">
      <c r="A323" s="6"/>
      <c r="B323" s="7"/>
      <c r="C323" s="17"/>
      <c r="D323" s="17"/>
      <c r="E323" s="17"/>
      <c r="F323" s="26"/>
      <c r="G323" s="26" t="str">
        <f t="shared" si="123"/>
        <v>AYAA2A1wd</v>
      </c>
      <c r="H323" s="223">
        <f t="shared" ref="H323:J324" si="144">IF($H263&gt;0,INDEX($Z$168:$AC$180,MATCH($M144,$Y$168:$Y$180,0),MATCH(H$303,$Z$167:$AC$167,0)),0)</f>
        <v>0</v>
      </c>
      <c r="I323" s="223">
        <f t="shared" si="144"/>
        <v>1</v>
      </c>
      <c r="J323" s="223">
        <f t="shared" si="144"/>
        <v>2</v>
      </c>
      <c r="K323" s="223">
        <f t="shared" si="126"/>
        <v>0</v>
      </c>
      <c r="L323" s="757" cm="1">
        <f t="array" ref="L323">INDEX($H323:$K323,0,MATCH(L$303,$H$303:$K$303,0))*INDEX($J$297:$R$300,MATCH(L$303,$I$297:$I$300,0),MATCH(L$302,$J$296:$R$296,0))+IF(SUM($H323:$I323)&gt;0,INDEX($U$297:$AC$300,MATCH(L$303,$I$297:$I$300,0),MATCH(L$302,$J$296:$R$296,0)))</f>
        <v>1</v>
      </c>
      <c r="M323" s="757" cm="1">
        <f t="array" ref="M323">INDEX($H323:$K323,0,MATCH(M$303,$H$303:$K$303,0))*INDEX($J$297:$R$300,MATCH(M$303,$I$297:$I$300,0),MATCH(M$302,$J$296:$R$296,0))+IF(SUM($H323:$I323)&gt;0,INDEX($U$297:$AC$300,MATCH(M$303,$I$297:$I$300,0),MATCH(M$302,$J$296:$R$296,0)))</f>
        <v>1</v>
      </c>
      <c r="N323" s="757" cm="1">
        <f t="array" ref="N323">INDEX($H323:$K323,0,MATCH(N$303,$H$303:$K$303,0))*INDEX($J$297:$R$300,MATCH(N$303,$I$297:$I$300,0),MATCH(N$302,$J$296:$R$296,0))+IF(SUM($H323:$I323)&gt;0,INDEX($U$297:$AC$300,MATCH(N$303,$I$297:$I$300,0),MATCH(N$302,$J$296:$R$296,0)))</f>
        <v>2</v>
      </c>
      <c r="O323" s="757" cm="1">
        <f t="array" ref="O323">INDEX($H323:$K323,0,MATCH(O$303,$H$303:$K$303,0))*INDEX($J$297:$R$300,MATCH(O$303,$I$297:$I$300,0),MATCH(O$302,$J$296:$R$296,0))+IF(SUM($H323:$I323)&gt;0,INDEX($U$297:$AC$300,MATCH(O$303,$I$297:$I$300,0),MATCH(O$302,$J$296:$R$296,0)))</f>
        <v>0</v>
      </c>
      <c r="P323" s="757" cm="1">
        <f t="array" ref="P323">INDEX($H323:$K323,0,MATCH(P$303,$H$303:$K$303,0))*INDEX($J$297:$R$300,MATCH(P$303,$I$297:$I$300,0),MATCH(P$302,$J$296:$R$296,0))+IF(SUM($H323:$I323)&gt;0,INDEX($U$297:$AC$300,MATCH(P$303,$I$297:$I$300,0),MATCH(P$302,$J$296:$R$296,0)))</f>
        <v>1</v>
      </c>
      <c r="Q323" s="757" cm="1">
        <f t="array" ref="Q323">INDEX($H323:$K323,0,MATCH(Q$303,$H$303:$K$303,0))*INDEX($J$297:$R$300,MATCH(Q$303,$I$297:$I$300,0),MATCH(Q$302,$J$296:$R$296,0))+IF(SUM($H323:$I323)&gt;0,INDEX($U$297:$AC$300,MATCH(Q$303,$I$297:$I$300,0),MATCH(Q$302,$J$296:$R$296,0)))</f>
        <v>1</v>
      </c>
      <c r="R323" s="757" cm="1">
        <f t="array" ref="R323">INDEX($H323:$K323,0,MATCH(R$303,$H$303:$K$303,0))*INDEX($J$297:$R$300,MATCH(R$303,$I$297:$I$300,0),MATCH(R$302,$J$296:$R$296,0))+IF(SUM($H323:$I323)&gt;0,INDEX($U$297:$AC$300,MATCH(R$303,$I$297:$I$300,0),MATCH(R$302,$J$296:$R$296,0)))</f>
        <v>2</v>
      </c>
      <c r="S323" s="757" cm="1">
        <f t="array" ref="S323">INDEX($H323:$K323,0,MATCH(S$303,$H$303:$K$303,0))*INDEX($J$297:$R$300,MATCH(S$303,$I$297:$I$300,0),MATCH(S$302,$J$296:$R$296,0))+IF(SUM($H323:$I323)&gt;0,INDEX($U$297:$AC$300,MATCH(S$303,$I$297:$I$300,0),MATCH(S$302,$J$296:$R$296,0)))</f>
        <v>0</v>
      </c>
      <c r="T323" s="757" cm="1">
        <f t="array" ref="T323">INDEX($H323:$K323,0,MATCH(T$303,$H$303:$K$303,0))*INDEX($J$297:$R$300,MATCH(T$303,$I$297:$I$300,0),MATCH(T$302,$J$296:$R$296,0))+IF(SUM($H323:$I323)&gt;0,INDEX($U$297:$AC$300,MATCH(T$303,$I$297:$I$300,0),MATCH(T$302,$J$296:$R$296,0)))</f>
        <v>1</v>
      </c>
      <c r="U323" s="757" cm="1">
        <f t="array" ref="U323">INDEX($H323:$K323,0,MATCH(U$303,$H$303:$K$303,0))*INDEX($J$297:$R$300,MATCH(U$303,$I$297:$I$300,0),MATCH(U$302,$J$296:$R$296,0))+IF(SUM($H323:$I323)&gt;0,INDEX($U$297:$AC$300,MATCH(U$303,$I$297:$I$300,0),MATCH(U$302,$J$296:$R$296,0)))</f>
        <v>1</v>
      </c>
      <c r="V323" s="757" cm="1">
        <f t="array" ref="V323">INDEX($H323:$K323,0,MATCH(V$303,$H$303:$K$303,0))*INDEX($J$297:$R$300,MATCH(V$303,$I$297:$I$300,0),MATCH(V$302,$J$296:$R$296,0))+IF(SUM($H323:$I323)&gt;0,INDEX($U$297:$AC$300,MATCH(V$303,$I$297:$I$300,0),MATCH(V$302,$J$296:$R$296,0)))</f>
        <v>2</v>
      </c>
      <c r="W323" s="757" cm="1">
        <f t="array" ref="W323">INDEX($H323:$K323,0,MATCH(W$303,$H$303:$K$303,0))*INDEX($J$297:$R$300,MATCH(W$303,$I$297:$I$300,0),MATCH(W$302,$J$296:$R$296,0))+IF(SUM($H323:$I323)&gt;0,INDEX($U$297:$AC$300,MATCH(W$303,$I$297:$I$300,0),MATCH(W$302,$J$296:$R$296,0)))</f>
        <v>0</v>
      </c>
      <c r="X323" s="757" cm="1">
        <f t="array" ref="X323">INDEX($H323:$K323,0,MATCH(X$303,$H$303:$K$303,0))*INDEX($J$297:$R$300,MATCH(X$303,$I$297:$I$300,0),MATCH(X$302,$J$296:$R$296,0))+IF(SUM($H323:$I323)&gt;0,INDEX($U$297:$AC$300,MATCH(X$303,$I$297:$I$300,0),MATCH(X$302,$J$296:$R$296,0)))</f>
        <v>1</v>
      </c>
      <c r="Y323" s="757" cm="1">
        <f t="array" ref="Y323">INDEX($H323:$K323,0,MATCH(Y$303,$H$303:$K$303,0))*INDEX($J$297:$R$300,MATCH(Y$303,$I$297:$I$300,0),MATCH(Y$302,$J$296:$R$296,0))+IF(SUM($H323:$I323)&gt;0,INDEX($U$297:$AC$300,MATCH(Y$303,$I$297:$I$300,0),MATCH(Y$302,$J$296:$R$296,0)))</f>
        <v>1</v>
      </c>
      <c r="Z323" s="757" cm="1">
        <f t="array" ref="Z323">INDEX($H323:$K323,0,MATCH(Z$303,$H$303:$K$303,0))*INDEX($J$297:$R$300,MATCH(Z$303,$I$297:$I$300,0),MATCH(Z$302,$J$296:$R$296,0))+IF(SUM($H323:$I323)&gt;0,INDEX($U$297:$AC$300,MATCH(Z$303,$I$297:$I$300,0),MATCH(Z$302,$J$296:$R$296,0)))</f>
        <v>2</v>
      </c>
      <c r="AA323" s="757" cm="1">
        <f t="array" ref="AA323">INDEX($H323:$K323,0,MATCH(AA$303,$H$303:$K$303,0))*INDEX($J$297:$R$300,MATCH(AA$303,$I$297:$I$300,0),MATCH(AA$302,$J$296:$R$296,0))+IF(SUM($H323:$I323)&gt;0,INDEX($U$297:$AC$300,MATCH(AA$303,$I$297:$I$300,0),MATCH(AA$302,$J$296:$R$296,0)))</f>
        <v>0</v>
      </c>
      <c r="AB323" s="757" cm="1">
        <f t="array" ref="AB323">INDEX($H323:$K323,0,MATCH(AB$303,$H$303:$K$303,0))*INDEX($J$297:$R$300,MATCH(AB$303,$I$297:$I$300,0),MATCH(AB$302,$J$296:$R$296,0))+IF(SUM($H323:$I323)&gt;0,INDEX($U$297:$AC$300,MATCH(AB$303,$I$297:$I$300,0),MATCH(AB$302,$J$296:$R$296,0)))</f>
        <v>0</v>
      </c>
      <c r="AC323" s="757" cm="1">
        <f t="array" ref="AC323">INDEX($H323:$K323,0,MATCH(AC$303,$H$303:$K$303,0))*INDEX($J$297:$R$300,MATCH(AC$303,$I$297:$I$300,0),MATCH(AC$302,$J$296:$R$296,0))+IF(SUM($H323:$I323)&gt;0,INDEX($U$297:$AC$300,MATCH(AC$303,$I$297:$I$300,0),MATCH(AC$302,$J$296:$R$296,0)))</f>
        <v>1</v>
      </c>
      <c r="AD323" s="757" cm="1">
        <f t="array" ref="AD323">INDEX($H323:$K323,0,MATCH(AD$303,$H$303:$K$303,0))*INDEX($J$297:$R$300,MATCH(AD$303,$I$297:$I$300,0),MATCH(AD$302,$J$296:$R$296,0))+IF(SUM($H323:$I323)&gt;0,INDEX($U$297:$AC$300,MATCH(AD$303,$I$297:$I$300,0),MATCH(AD$302,$J$296:$R$296,0)))</f>
        <v>2</v>
      </c>
      <c r="AE323" s="757" cm="1">
        <f t="array" ref="AE323">INDEX($H323:$K323,0,MATCH(AE$303,$H$303:$K$303,0))*INDEX($J$297:$R$300,MATCH(AE$303,$I$297:$I$300,0),MATCH(AE$302,$J$296:$R$296,0))+IF(SUM($H323:$I323)&gt;0,INDEX($U$297:$AC$300,MATCH(AE$303,$I$297:$I$300,0),MATCH(AE$302,$J$296:$R$296,0)))</f>
        <v>0</v>
      </c>
      <c r="AF323" s="757" cm="1">
        <f t="array" ref="AF323">INDEX($H323:$K323,0,MATCH(AF$303,$H$303:$K$303,0))*INDEX($J$297:$R$300,MATCH(AF$303,$I$297:$I$300,0),MATCH(AF$302,$J$296:$R$296,0))+IF(SUM($H323:$I323)&gt;0,INDEX($U$297:$AC$300,MATCH(AF$303,$I$297:$I$300,0),MATCH(AF$302,$J$296:$R$296,0)))</f>
        <v>0</v>
      </c>
      <c r="AG323" s="757" cm="1">
        <f t="array" ref="AG323">INDEX($H323:$K323,0,MATCH(AG$303,$H$303:$K$303,0))*INDEX($J$297:$R$300,MATCH(AG$303,$I$297:$I$300,0),MATCH(AG$302,$J$296:$R$296,0))+IF(SUM($H323:$I323)&gt;0,INDEX($U$297:$AC$300,MATCH(AG$303,$I$297:$I$300,0),MATCH(AG$302,$J$296:$R$296,0)))</f>
        <v>1</v>
      </c>
      <c r="AH323" s="757" cm="1">
        <f t="array" ref="AH323">INDEX($H323:$K323,0,MATCH(AH$303,$H$303:$K$303,0))*INDEX($J$297:$R$300,MATCH(AH$303,$I$297:$I$300,0),MATCH(AH$302,$J$296:$R$296,0))+IF(SUM($H323:$I323)&gt;0,INDEX($U$297:$AC$300,MATCH(AH$303,$I$297:$I$300,0),MATCH(AH$302,$J$296:$R$296,0)))</f>
        <v>2</v>
      </c>
      <c r="AI323" s="757" cm="1">
        <f t="array" ref="AI323">INDEX($H323:$K323,0,MATCH(AI$303,$H$303:$K$303,0))*INDEX($J$297:$R$300,MATCH(AI$303,$I$297:$I$300,0),MATCH(AI$302,$J$296:$R$296,0))+IF(SUM($H323:$I323)&gt;0,INDEX($U$297:$AC$300,MATCH(AI$303,$I$297:$I$300,0),MATCH(AI$302,$J$296:$R$296,0)))</f>
        <v>0</v>
      </c>
      <c r="AJ323" s="757" cm="1">
        <f t="array" ref="AJ323">INDEX($H323:$K323,0,MATCH(AJ$303,$H$303:$K$303,0))*INDEX($J$297:$R$300,MATCH(AJ$303,$I$297:$I$300,0),MATCH(AJ$302,$J$296:$R$296,0))+IF(SUM($H323:$I323)&gt;0,INDEX($U$297:$AC$300,MATCH(AJ$303,$I$297:$I$300,0),MATCH(AJ$302,$J$296:$R$296,0)))</f>
        <v>0</v>
      </c>
      <c r="AK323" s="757" cm="1">
        <f t="array" ref="AK323">INDEX($H323:$K323,0,MATCH(AK$303,$H$303:$K$303,0))*INDEX($J$297:$R$300,MATCH(AK$303,$I$297:$I$300,0),MATCH(AK$302,$J$296:$R$296,0))+IF(SUM($H323:$I323)&gt;0,INDEX($U$297:$AC$300,MATCH(AK$303,$I$297:$I$300,0),MATCH(AK$302,$J$296:$R$296,0)))</f>
        <v>1</v>
      </c>
      <c r="AL323" s="757" cm="1">
        <f t="array" ref="AL323">INDEX($H323:$K323,0,MATCH(AL$303,$H$303:$K$303,0))*INDEX($J$297:$R$300,MATCH(AL$303,$I$297:$I$300,0),MATCH(AL$302,$J$296:$R$296,0))+IF(SUM($H323:$I323)&gt;0,INDEX($U$297:$AC$300,MATCH(AL$303,$I$297:$I$300,0),MATCH(AL$302,$J$296:$R$296,0)))</f>
        <v>2</v>
      </c>
      <c r="AM323" s="757" cm="1">
        <f t="array" ref="AM323">INDEX($H323:$K323,0,MATCH(AM$303,$H$303:$K$303,0))*INDEX($J$297:$R$300,MATCH(AM$303,$I$297:$I$300,0),MATCH(AM$302,$J$296:$R$296,0))+IF(SUM($H323:$I323)&gt;0,INDEX($U$297:$AC$300,MATCH(AM$303,$I$297:$I$300,0),MATCH(AM$302,$J$296:$R$296,0)))</f>
        <v>0</v>
      </c>
      <c r="AN323" s="757" cm="1">
        <f t="array" ref="AN323">INDEX($H323:$K323,0,MATCH(AN$303,$H$303:$K$303,0))*INDEX($J$297:$R$300,MATCH(AN$303,$I$297:$I$300,0),MATCH(AN$302,$J$296:$R$296,0))+IF(SUM($H323:$I323)&gt;0,INDEX($U$297:$AC$300,MATCH(AN$303,$I$297:$I$300,0),MATCH(AN$302,$J$296:$R$296,0)))</f>
        <v>0</v>
      </c>
      <c r="AO323" s="757" cm="1">
        <f t="array" ref="AO323">INDEX($H323:$K323,0,MATCH(AO$303,$H$303:$K$303,0))*INDEX($J$297:$R$300,MATCH(AO$303,$I$297:$I$300,0),MATCH(AO$302,$J$296:$R$296,0))+IF(SUM($H323:$I323)&gt;0,INDEX($U$297:$AC$300,MATCH(AO$303,$I$297:$I$300,0),MATCH(AO$302,$J$296:$R$296,0)))</f>
        <v>1</v>
      </c>
      <c r="AP323" s="757" cm="1">
        <f t="array" ref="AP323">INDEX($H323:$K323,0,MATCH(AP$303,$H$303:$K$303,0))*INDEX($J$297:$R$300,MATCH(AP$303,$I$297:$I$300,0),MATCH(AP$302,$J$296:$R$296,0))+IF(SUM($H323:$I323)&gt;0,INDEX($U$297:$AC$300,MATCH(AP$303,$I$297:$I$300,0),MATCH(AP$302,$J$296:$R$296,0)))</f>
        <v>2</v>
      </c>
      <c r="AQ323" s="757" cm="1">
        <f t="array" ref="AQ323">INDEX($H323:$K323,0,MATCH(AQ$303,$H$303:$K$303,0))*INDEX($J$297:$R$300,MATCH(AQ$303,$I$297:$I$300,0),MATCH(AQ$302,$J$296:$R$296,0))+IF(SUM($H323:$I323)&gt;0,INDEX($U$297:$AC$300,MATCH(AQ$303,$I$297:$I$300,0),MATCH(AQ$302,$J$296:$R$296,0)))</f>
        <v>0</v>
      </c>
      <c r="AR323" s="757" cm="1">
        <f t="array" ref="AR323">INDEX($H323:$K323,0,MATCH(AR$303,$H$303:$K$303,0))*INDEX($J$297:$R$300,MATCH(AR$303,$I$297:$I$300,0),MATCH(AR$302,$J$296:$R$296,0))+IF(SUM($H323:$I323)&gt;0,INDEX($U$297:$AC$300,MATCH(AR$303,$I$297:$I$300,0),MATCH(AR$302,$J$296:$R$296,0)))</f>
        <v>0</v>
      </c>
      <c r="AS323" s="757" cm="1">
        <f t="array" ref="AS323">INDEX($H323:$K323,0,MATCH(AS$303,$H$303:$K$303,0))*INDEX($J$297:$R$300,MATCH(AS$303,$I$297:$I$300,0),MATCH(AS$302,$J$296:$R$296,0))+IF(SUM($H323:$I323)&gt;0,INDEX($U$297:$AC$300,MATCH(AS$303,$I$297:$I$300,0),MATCH(AS$302,$J$296:$R$296,0)))</f>
        <v>1</v>
      </c>
      <c r="AT323" s="757" cm="1">
        <f t="array" ref="AT323">INDEX($H323:$K323,0,MATCH(AT$303,$H$303:$K$303,0))*INDEX($J$297:$R$300,MATCH(AT$303,$I$297:$I$300,0),MATCH(AT$302,$J$296:$R$296,0))+IF(SUM($H323:$I323)&gt;0,INDEX($U$297:$AC$300,MATCH(AT$303,$I$297:$I$300,0),MATCH(AT$302,$J$296:$R$296,0)))</f>
        <v>2</v>
      </c>
      <c r="AU323" s="757"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4.5" outlineLevel="1" x14ac:dyDescent="0.35">
      <c r="A324" s="6"/>
      <c r="B324" s="7"/>
      <c r="C324" s="17"/>
      <c r="D324" s="17"/>
      <c r="E324" s="17"/>
      <c r="F324" s="26"/>
      <c r="G324" s="26" t="str">
        <f t="shared" si="123"/>
        <v>AAWA2A1a</v>
      </c>
      <c r="H324" s="223">
        <f t="shared" ref="H324:I324" si="145">IF($H264&gt;0,INDEX($Z$168:$AC$180,MATCH($M145,$Y$168:$Y$180,0),MATCH(H$303,$Z$167:$AC$167,0)),0)</f>
        <v>0</v>
      </c>
      <c r="I324" s="223">
        <f t="shared" si="145"/>
        <v>0</v>
      </c>
      <c r="J324" s="223">
        <f t="shared" si="144"/>
        <v>1</v>
      </c>
      <c r="K324" s="223">
        <f t="shared" si="126"/>
        <v>0</v>
      </c>
      <c r="L324" s="757" cm="1">
        <f t="array" ref="L324">INDEX($H324:$K324,0,MATCH(L$303,$H$303:$K$303,0))*INDEX($J$297:$R$300,MATCH(L$303,$I$297:$I$300,0),MATCH(L$302,$J$296:$R$296,0))+IF(SUM($H324:$I324)&gt;0,INDEX($U$297:$AC$300,MATCH(L$303,$I$297:$I$300,0),MATCH(L$302,$J$296:$R$296,0)))</f>
        <v>0</v>
      </c>
      <c r="M324" s="757" cm="1">
        <f t="array" ref="M324">INDEX($H324:$K324,0,MATCH(M$303,$H$303:$K$303,0))*INDEX($J$297:$R$300,MATCH(M$303,$I$297:$I$300,0),MATCH(M$302,$J$296:$R$296,0))+IF(SUM($H324:$I324)&gt;0,INDEX($U$297:$AC$300,MATCH(M$303,$I$297:$I$300,0),MATCH(M$302,$J$296:$R$296,0)))</f>
        <v>0</v>
      </c>
      <c r="N324" s="757" cm="1">
        <f t="array" ref="N324">INDEX($H324:$K324,0,MATCH(N$303,$H$303:$K$303,0))*INDEX($J$297:$R$300,MATCH(N$303,$I$297:$I$300,0),MATCH(N$302,$J$296:$R$296,0))+IF(SUM($H324:$I324)&gt;0,INDEX($U$297:$AC$300,MATCH(N$303,$I$297:$I$300,0),MATCH(N$302,$J$296:$R$296,0)))</f>
        <v>1</v>
      </c>
      <c r="O324" s="757" cm="1">
        <f t="array" ref="O324">INDEX($H324:$K324,0,MATCH(O$303,$H$303:$K$303,0))*INDEX($J$297:$R$300,MATCH(O$303,$I$297:$I$300,0),MATCH(O$302,$J$296:$R$296,0))+IF(SUM($H324:$I324)&gt;0,INDEX($U$297:$AC$300,MATCH(O$303,$I$297:$I$300,0),MATCH(O$302,$J$296:$R$296,0)))</f>
        <v>0</v>
      </c>
      <c r="P324" s="757" cm="1">
        <f t="array" ref="P324">INDEX($H324:$K324,0,MATCH(P$303,$H$303:$K$303,0))*INDEX($J$297:$R$300,MATCH(P$303,$I$297:$I$300,0),MATCH(P$302,$J$296:$R$296,0))+IF(SUM($H324:$I324)&gt;0,INDEX($U$297:$AC$300,MATCH(P$303,$I$297:$I$300,0),MATCH(P$302,$J$296:$R$296,0)))</f>
        <v>0</v>
      </c>
      <c r="Q324" s="757" cm="1">
        <f t="array" ref="Q324">INDEX($H324:$K324,0,MATCH(Q$303,$H$303:$K$303,0))*INDEX($J$297:$R$300,MATCH(Q$303,$I$297:$I$300,0),MATCH(Q$302,$J$296:$R$296,0))+IF(SUM($H324:$I324)&gt;0,INDEX($U$297:$AC$300,MATCH(Q$303,$I$297:$I$300,0),MATCH(Q$302,$J$296:$R$296,0)))</f>
        <v>0</v>
      </c>
      <c r="R324" s="757" cm="1">
        <f t="array" ref="R324">INDEX($H324:$K324,0,MATCH(R$303,$H$303:$K$303,0))*INDEX($J$297:$R$300,MATCH(R$303,$I$297:$I$300,0),MATCH(R$302,$J$296:$R$296,0))+IF(SUM($H324:$I324)&gt;0,INDEX($U$297:$AC$300,MATCH(R$303,$I$297:$I$300,0),MATCH(R$302,$J$296:$R$296,0)))</f>
        <v>1</v>
      </c>
      <c r="S324" s="757" cm="1">
        <f t="array" ref="S324">INDEX($H324:$K324,0,MATCH(S$303,$H$303:$K$303,0))*INDEX($J$297:$R$300,MATCH(S$303,$I$297:$I$300,0),MATCH(S$302,$J$296:$R$296,0))+IF(SUM($H324:$I324)&gt;0,INDEX($U$297:$AC$300,MATCH(S$303,$I$297:$I$300,0),MATCH(S$302,$J$296:$R$296,0)))</f>
        <v>0</v>
      </c>
      <c r="T324" s="757" cm="1">
        <f t="array" ref="T324">INDEX($H324:$K324,0,MATCH(T$303,$H$303:$K$303,0))*INDEX($J$297:$R$300,MATCH(T$303,$I$297:$I$300,0),MATCH(T$302,$J$296:$R$296,0))+IF(SUM($H324:$I324)&gt;0,INDEX($U$297:$AC$300,MATCH(T$303,$I$297:$I$300,0),MATCH(T$302,$J$296:$R$296,0)))</f>
        <v>0</v>
      </c>
      <c r="U324" s="757" cm="1">
        <f t="array" ref="U324">INDEX($H324:$K324,0,MATCH(U$303,$H$303:$K$303,0))*INDEX($J$297:$R$300,MATCH(U$303,$I$297:$I$300,0),MATCH(U$302,$J$296:$R$296,0))+IF(SUM($H324:$I324)&gt;0,INDEX($U$297:$AC$300,MATCH(U$303,$I$297:$I$300,0),MATCH(U$302,$J$296:$R$296,0)))</f>
        <v>0</v>
      </c>
      <c r="V324" s="757" cm="1">
        <f t="array" ref="V324">INDEX($H324:$K324,0,MATCH(V$303,$H$303:$K$303,0))*INDEX($J$297:$R$300,MATCH(V$303,$I$297:$I$300,0),MATCH(V$302,$J$296:$R$296,0))+IF(SUM($H324:$I324)&gt;0,INDEX($U$297:$AC$300,MATCH(V$303,$I$297:$I$300,0),MATCH(V$302,$J$296:$R$296,0)))</f>
        <v>1</v>
      </c>
      <c r="W324" s="757" cm="1">
        <f t="array" ref="W324">INDEX($H324:$K324,0,MATCH(W$303,$H$303:$K$303,0))*INDEX($J$297:$R$300,MATCH(W$303,$I$297:$I$300,0),MATCH(W$302,$J$296:$R$296,0))+IF(SUM($H324:$I324)&gt;0,INDEX($U$297:$AC$300,MATCH(W$303,$I$297:$I$300,0),MATCH(W$302,$J$296:$R$296,0)))</f>
        <v>0</v>
      </c>
      <c r="X324" s="757" cm="1">
        <f t="array" ref="X324">INDEX($H324:$K324,0,MATCH(X$303,$H$303:$K$303,0))*INDEX($J$297:$R$300,MATCH(X$303,$I$297:$I$300,0),MATCH(X$302,$J$296:$R$296,0))+IF(SUM($H324:$I324)&gt;0,INDEX($U$297:$AC$300,MATCH(X$303,$I$297:$I$300,0),MATCH(X$302,$J$296:$R$296,0)))</f>
        <v>0</v>
      </c>
      <c r="Y324" s="757" cm="1">
        <f t="array" ref="Y324">INDEX($H324:$K324,0,MATCH(Y$303,$H$303:$K$303,0))*INDEX($J$297:$R$300,MATCH(Y$303,$I$297:$I$300,0),MATCH(Y$302,$J$296:$R$296,0))+IF(SUM($H324:$I324)&gt;0,INDEX($U$297:$AC$300,MATCH(Y$303,$I$297:$I$300,0),MATCH(Y$302,$J$296:$R$296,0)))</f>
        <v>0</v>
      </c>
      <c r="Z324" s="757" cm="1">
        <f t="array" ref="Z324">INDEX($H324:$K324,0,MATCH(Z$303,$H$303:$K$303,0))*INDEX($J$297:$R$300,MATCH(Z$303,$I$297:$I$300,0),MATCH(Z$302,$J$296:$R$296,0))+IF(SUM($H324:$I324)&gt;0,INDEX($U$297:$AC$300,MATCH(Z$303,$I$297:$I$300,0),MATCH(Z$302,$J$296:$R$296,0)))</f>
        <v>1</v>
      </c>
      <c r="AA324" s="757" cm="1">
        <f t="array" ref="AA324">INDEX($H324:$K324,0,MATCH(AA$303,$H$303:$K$303,0))*INDEX($J$297:$R$300,MATCH(AA$303,$I$297:$I$300,0),MATCH(AA$302,$J$296:$R$296,0))+IF(SUM($H324:$I324)&gt;0,INDEX($U$297:$AC$300,MATCH(AA$303,$I$297:$I$300,0),MATCH(AA$302,$J$296:$R$296,0)))</f>
        <v>0</v>
      </c>
      <c r="AB324" s="757" cm="1">
        <f t="array" ref="AB324">INDEX($H324:$K324,0,MATCH(AB$303,$H$303:$K$303,0))*INDEX($J$297:$R$300,MATCH(AB$303,$I$297:$I$300,0),MATCH(AB$302,$J$296:$R$296,0))+IF(SUM($H324:$I324)&gt;0,INDEX($U$297:$AC$300,MATCH(AB$303,$I$297:$I$300,0),MATCH(AB$302,$J$296:$R$296,0)))</f>
        <v>0</v>
      </c>
      <c r="AC324" s="757" cm="1">
        <f t="array" ref="AC324">INDEX($H324:$K324,0,MATCH(AC$303,$H$303:$K$303,0))*INDEX($J$297:$R$300,MATCH(AC$303,$I$297:$I$300,0),MATCH(AC$302,$J$296:$R$296,0))+IF(SUM($H324:$I324)&gt;0,INDEX($U$297:$AC$300,MATCH(AC$303,$I$297:$I$300,0),MATCH(AC$302,$J$296:$R$296,0)))</f>
        <v>0</v>
      </c>
      <c r="AD324" s="757" cm="1">
        <f t="array" ref="AD324">INDEX($H324:$K324,0,MATCH(AD$303,$H$303:$K$303,0))*INDEX($J$297:$R$300,MATCH(AD$303,$I$297:$I$300,0),MATCH(AD$302,$J$296:$R$296,0))+IF(SUM($H324:$I324)&gt;0,INDEX($U$297:$AC$300,MATCH(AD$303,$I$297:$I$300,0),MATCH(AD$302,$J$296:$R$296,0)))</f>
        <v>1</v>
      </c>
      <c r="AE324" s="757" cm="1">
        <f t="array" ref="AE324">INDEX($H324:$K324,0,MATCH(AE$303,$H$303:$K$303,0))*INDEX($J$297:$R$300,MATCH(AE$303,$I$297:$I$300,0),MATCH(AE$302,$J$296:$R$296,0))+IF(SUM($H324:$I324)&gt;0,INDEX($U$297:$AC$300,MATCH(AE$303,$I$297:$I$300,0),MATCH(AE$302,$J$296:$R$296,0)))</f>
        <v>0</v>
      </c>
      <c r="AF324" s="757" cm="1">
        <f t="array" ref="AF324">INDEX($H324:$K324,0,MATCH(AF$303,$H$303:$K$303,0))*INDEX($J$297:$R$300,MATCH(AF$303,$I$297:$I$300,0),MATCH(AF$302,$J$296:$R$296,0))+IF(SUM($H324:$I324)&gt;0,INDEX($U$297:$AC$300,MATCH(AF$303,$I$297:$I$300,0),MATCH(AF$302,$J$296:$R$296,0)))</f>
        <v>0</v>
      </c>
      <c r="AG324" s="757" cm="1">
        <f t="array" ref="AG324">INDEX($H324:$K324,0,MATCH(AG$303,$H$303:$K$303,0))*INDEX($J$297:$R$300,MATCH(AG$303,$I$297:$I$300,0),MATCH(AG$302,$J$296:$R$296,0))+IF(SUM($H324:$I324)&gt;0,INDEX($U$297:$AC$300,MATCH(AG$303,$I$297:$I$300,0),MATCH(AG$302,$J$296:$R$296,0)))</f>
        <v>0</v>
      </c>
      <c r="AH324" s="757" cm="1">
        <f t="array" ref="AH324">INDEX($H324:$K324,0,MATCH(AH$303,$H$303:$K$303,0))*INDEX($J$297:$R$300,MATCH(AH$303,$I$297:$I$300,0),MATCH(AH$302,$J$296:$R$296,0))+IF(SUM($H324:$I324)&gt;0,INDEX($U$297:$AC$300,MATCH(AH$303,$I$297:$I$300,0),MATCH(AH$302,$J$296:$R$296,0)))</f>
        <v>1</v>
      </c>
      <c r="AI324" s="757" cm="1">
        <f t="array" ref="AI324">INDEX($H324:$K324,0,MATCH(AI$303,$H$303:$K$303,0))*INDEX($J$297:$R$300,MATCH(AI$303,$I$297:$I$300,0),MATCH(AI$302,$J$296:$R$296,0))+IF(SUM($H324:$I324)&gt;0,INDEX($U$297:$AC$300,MATCH(AI$303,$I$297:$I$300,0),MATCH(AI$302,$J$296:$R$296,0)))</f>
        <v>0</v>
      </c>
      <c r="AJ324" s="757" cm="1">
        <f t="array" ref="AJ324">INDEX($H324:$K324,0,MATCH(AJ$303,$H$303:$K$303,0))*INDEX($J$297:$R$300,MATCH(AJ$303,$I$297:$I$300,0),MATCH(AJ$302,$J$296:$R$296,0))+IF(SUM($H324:$I324)&gt;0,INDEX($U$297:$AC$300,MATCH(AJ$303,$I$297:$I$300,0),MATCH(AJ$302,$J$296:$R$296,0)))</f>
        <v>0</v>
      </c>
      <c r="AK324" s="757" cm="1">
        <f t="array" ref="AK324">INDEX($H324:$K324,0,MATCH(AK$303,$H$303:$K$303,0))*INDEX($J$297:$R$300,MATCH(AK$303,$I$297:$I$300,0),MATCH(AK$302,$J$296:$R$296,0))+IF(SUM($H324:$I324)&gt;0,INDEX($U$297:$AC$300,MATCH(AK$303,$I$297:$I$300,0),MATCH(AK$302,$J$296:$R$296,0)))</f>
        <v>0</v>
      </c>
      <c r="AL324" s="757" cm="1">
        <f t="array" ref="AL324">INDEX($H324:$K324,0,MATCH(AL$303,$H$303:$K$303,0))*INDEX($J$297:$R$300,MATCH(AL$303,$I$297:$I$300,0),MATCH(AL$302,$J$296:$R$296,0))+IF(SUM($H324:$I324)&gt;0,INDEX($U$297:$AC$300,MATCH(AL$303,$I$297:$I$300,0),MATCH(AL$302,$J$296:$R$296,0)))</f>
        <v>1</v>
      </c>
      <c r="AM324" s="757" cm="1">
        <f t="array" ref="AM324">INDEX($H324:$K324,0,MATCH(AM$303,$H$303:$K$303,0))*INDEX($J$297:$R$300,MATCH(AM$303,$I$297:$I$300,0),MATCH(AM$302,$J$296:$R$296,0))+IF(SUM($H324:$I324)&gt;0,INDEX($U$297:$AC$300,MATCH(AM$303,$I$297:$I$300,0),MATCH(AM$302,$J$296:$R$296,0)))</f>
        <v>0</v>
      </c>
      <c r="AN324" s="757" cm="1">
        <f t="array" ref="AN324">INDEX($H324:$K324,0,MATCH(AN$303,$H$303:$K$303,0))*INDEX($J$297:$R$300,MATCH(AN$303,$I$297:$I$300,0),MATCH(AN$302,$J$296:$R$296,0))+IF(SUM($H324:$I324)&gt;0,INDEX($U$297:$AC$300,MATCH(AN$303,$I$297:$I$300,0),MATCH(AN$302,$J$296:$R$296,0)))</f>
        <v>0</v>
      </c>
      <c r="AO324" s="757" cm="1">
        <f t="array" ref="AO324">INDEX($H324:$K324,0,MATCH(AO$303,$H$303:$K$303,0))*INDEX($J$297:$R$300,MATCH(AO$303,$I$297:$I$300,0),MATCH(AO$302,$J$296:$R$296,0))+IF(SUM($H324:$I324)&gt;0,INDEX($U$297:$AC$300,MATCH(AO$303,$I$297:$I$300,0),MATCH(AO$302,$J$296:$R$296,0)))</f>
        <v>0</v>
      </c>
      <c r="AP324" s="757" cm="1">
        <f t="array" ref="AP324">INDEX($H324:$K324,0,MATCH(AP$303,$H$303:$K$303,0))*INDEX($J$297:$R$300,MATCH(AP$303,$I$297:$I$300,0),MATCH(AP$302,$J$296:$R$296,0))+IF(SUM($H324:$I324)&gt;0,INDEX($U$297:$AC$300,MATCH(AP$303,$I$297:$I$300,0),MATCH(AP$302,$J$296:$R$296,0)))</f>
        <v>1</v>
      </c>
      <c r="AQ324" s="757" cm="1">
        <f t="array" ref="AQ324">INDEX($H324:$K324,0,MATCH(AQ$303,$H$303:$K$303,0))*INDEX($J$297:$R$300,MATCH(AQ$303,$I$297:$I$300,0),MATCH(AQ$302,$J$296:$R$296,0))+IF(SUM($H324:$I324)&gt;0,INDEX($U$297:$AC$300,MATCH(AQ$303,$I$297:$I$300,0),MATCH(AQ$302,$J$296:$R$296,0)))</f>
        <v>0</v>
      </c>
      <c r="AR324" s="757" cm="1">
        <f t="array" ref="AR324">INDEX($H324:$K324,0,MATCH(AR$303,$H$303:$K$303,0))*INDEX($J$297:$R$300,MATCH(AR$303,$I$297:$I$300,0),MATCH(AR$302,$J$296:$R$296,0))+IF(SUM($H324:$I324)&gt;0,INDEX($U$297:$AC$300,MATCH(AR$303,$I$297:$I$300,0),MATCH(AR$302,$J$296:$R$296,0)))</f>
        <v>0</v>
      </c>
      <c r="AS324" s="757" cm="1">
        <f t="array" ref="AS324">INDEX($H324:$K324,0,MATCH(AS$303,$H$303:$K$303,0))*INDEX($J$297:$R$300,MATCH(AS$303,$I$297:$I$300,0),MATCH(AS$302,$J$296:$R$296,0))+IF(SUM($H324:$I324)&gt;0,INDEX($U$297:$AC$300,MATCH(AS$303,$I$297:$I$300,0),MATCH(AS$302,$J$296:$R$296,0)))</f>
        <v>0</v>
      </c>
      <c r="AT324" s="757" cm="1">
        <f t="array" ref="AT324">INDEX($H324:$K324,0,MATCH(AT$303,$H$303:$K$303,0))*INDEX($J$297:$R$300,MATCH(AT$303,$I$297:$I$300,0),MATCH(AT$302,$J$296:$R$296,0))+IF(SUM($H324:$I324)&gt;0,INDEX($U$297:$AC$300,MATCH(AT$303,$I$297:$I$300,0),MATCH(AT$302,$J$296:$R$296,0)))</f>
        <v>1</v>
      </c>
      <c r="AU324" s="757"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4.5" outlineLevel="1" x14ac:dyDescent="0.35">
      <c r="A325" s="6"/>
      <c r="B325" s="7"/>
      <c r="C325" s="17"/>
      <c r="D325" s="17"/>
      <c r="E325" s="17"/>
      <c r="F325" s="26"/>
      <c r="G325" s="26" t="str">
        <f t="shared" si="123"/>
        <v>AAAWA1a</v>
      </c>
      <c r="H325" s="223">
        <f t="shared" ref="H325:J325" si="146">IF($H265&gt;0,INDEX($Z$168:$AC$180,MATCH($M146,$Y$168:$Y$180,0),MATCH(H$303,$Z$167:$AC$167,0)),0)</f>
        <v>0</v>
      </c>
      <c r="I325" s="223">
        <f t="shared" si="146"/>
        <v>0</v>
      </c>
      <c r="J325" s="223">
        <f t="shared" si="146"/>
        <v>0</v>
      </c>
      <c r="K325" s="223">
        <f t="shared" si="126"/>
        <v>0</v>
      </c>
      <c r="L325" s="757" cm="1">
        <f t="array" ref="L325">INDEX($H325:$K325,0,MATCH(L$303,$H$303:$K$303,0))*INDEX($J$297:$R$300,MATCH(L$303,$I$297:$I$300,0),MATCH(L$302,$J$296:$R$296,0))+IF(SUM($H325:$I325)&gt;0,INDEX($U$297:$AC$300,MATCH(L$303,$I$297:$I$300,0),MATCH(L$302,$J$296:$R$296,0)))</f>
        <v>0</v>
      </c>
      <c r="M325" s="757" cm="1">
        <f t="array" ref="M325">INDEX($H325:$K325,0,MATCH(M$303,$H$303:$K$303,0))*INDEX($J$297:$R$300,MATCH(M$303,$I$297:$I$300,0),MATCH(M$302,$J$296:$R$296,0))+IF(SUM($H325:$I325)&gt;0,INDEX($U$297:$AC$300,MATCH(M$303,$I$297:$I$300,0),MATCH(M$302,$J$296:$R$296,0)))</f>
        <v>0</v>
      </c>
      <c r="N325" s="757" cm="1">
        <f t="array" ref="N325">INDEX($H325:$K325,0,MATCH(N$303,$H$303:$K$303,0))*INDEX($J$297:$R$300,MATCH(N$303,$I$297:$I$300,0),MATCH(N$302,$J$296:$R$296,0))+IF(SUM($H325:$I325)&gt;0,INDEX($U$297:$AC$300,MATCH(N$303,$I$297:$I$300,0),MATCH(N$302,$J$296:$R$296,0)))</f>
        <v>0</v>
      </c>
      <c r="O325" s="757" cm="1">
        <f t="array" ref="O325">INDEX($H325:$K325,0,MATCH(O$303,$H$303:$K$303,0))*INDEX($J$297:$R$300,MATCH(O$303,$I$297:$I$300,0),MATCH(O$302,$J$296:$R$296,0))+IF(SUM($H325:$I325)&gt;0,INDEX($U$297:$AC$300,MATCH(O$303,$I$297:$I$300,0),MATCH(O$302,$J$296:$R$296,0)))</f>
        <v>0</v>
      </c>
      <c r="P325" s="757" cm="1">
        <f t="array" ref="P325">INDEX($H325:$K325,0,MATCH(P$303,$H$303:$K$303,0))*INDEX($J$297:$R$300,MATCH(P$303,$I$297:$I$300,0),MATCH(P$302,$J$296:$R$296,0))+IF(SUM($H325:$I325)&gt;0,INDEX($U$297:$AC$300,MATCH(P$303,$I$297:$I$300,0),MATCH(P$302,$J$296:$R$296,0)))</f>
        <v>0</v>
      </c>
      <c r="Q325" s="757" cm="1">
        <f t="array" ref="Q325">INDEX($H325:$K325,0,MATCH(Q$303,$H$303:$K$303,0))*INDEX($J$297:$R$300,MATCH(Q$303,$I$297:$I$300,0),MATCH(Q$302,$J$296:$R$296,0))+IF(SUM($H325:$I325)&gt;0,INDEX($U$297:$AC$300,MATCH(Q$303,$I$297:$I$300,0),MATCH(Q$302,$J$296:$R$296,0)))</f>
        <v>0</v>
      </c>
      <c r="R325" s="757" cm="1">
        <f t="array" ref="R325">INDEX($H325:$K325,0,MATCH(R$303,$H$303:$K$303,0))*INDEX($J$297:$R$300,MATCH(R$303,$I$297:$I$300,0),MATCH(R$302,$J$296:$R$296,0))+IF(SUM($H325:$I325)&gt;0,INDEX($U$297:$AC$300,MATCH(R$303,$I$297:$I$300,0),MATCH(R$302,$J$296:$R$296,0)))</f>
        <v>0</v>
      </c>
      <c r="S325" s="757" cm="1">
        <f t="array" ref="S325">INDEX($H325:$K325,0,MATCH(S$303,$H$303:$K$303,0))*INDEX($J$297:$R$300,MATCH(S$303,$I$297:$I$300,0),MATCH(S$302,$J$296:$R$296,0))+IF(SUM($H325:$I325)&gt;0,INDEX($U$297:$AC$300,MATCH(S$303,$I$297:$I$300,0),MATCH(S$302,$J$296:$R$296,0)))</f>
        <v>0</v>
      </c>
      <c r="T325" s="757" cm="1">
        <f t="array" ref="T325">INDEX($H325:$K325,0,MATCH(T$303,$H$303:$K$303,0))*INDEX($J$297:$R$300,MATCH(T$303,$I$297:$I$300,0),MATCH(T$302,$J$296:$R$296,0))+IF(SUM($H325:$I325)&gt;0,INDEX($U$297:$AC$300,MATCH(T$303,$I$297:$I$300,0),MATCH(T$302,$J$296:$R$296,0)))</f>
        <v>0</v>
      </c>
      <c r="U325" s="757" cm="1">
        <f t="array" ref="U325">INDEX($H325:$K325,0,MATCH(U$303,$H$303:$K$303,0))*INDEX($J$297:$R$300,MATCH(U$303,$I$297:$I$300,0),MATCH(U$302,$J$296:$R$296,0))+IF(SUM($H325:$I325)&gt;0,INDEX($U$297:$AC$300,MATCH(U$303,$I$297:$I$300,0),MATCH(U$302,$J$296:$R$296,0)))</f>
        <v>0</v>
      </c>
      <c r="V325" s="757" cm="1">
        <f t="array" ref="V325">INDEX($H325:$K325,0,MATCH(V$303,$H$303:$K$303,0))*INDEX($J$297:$R$300,MATCH(V$303,$I$297:$I$300,0),MATCH(V$302,$J$296:$R$296,0))+IF(SUM($H325:$I325)&gt;0,INDEX($U$297:$AC$300,MATCH(V$303,$I$297:$I$300,0),MATCH(V$302,$J$296:$R$296,0)))</f>
        <v>0</v>
      </c>
      <c r="W325" s="757" cm="1">
        <f t="array" ref="W325">INDEX($H325:$K325,0,MATCH(W$303,$H$303:$K$303,0))*INDEX($J$297:$R$300,MATCH(W$303,$I$297:$I$300,0),MATCH(W$302,$J$296:$R$296,0))+IF(SUM($H325:$I325)&gt;0,INDEX($U$297:$AC$300,MATCH(W$303,$I$297:$I$300,0),MATCH(W$302,$J$296:$R$296,0)))</f>
        <v>0</v>
      </c>
      <c r="X325" s="757" cm="1">
        <f t="array" ref="X325">INDEX($H325:$K325,0,MATCH(X$303,$H$303:$K$303,0))*INDEX($J$297:$R$300,MATCH(X$303,$I$297:$I$300,0),MATCH(X$302,$J$296:$R$296,0))+IF(SUM($H325:$I325)&gt;0,INDEX($U$297:$AC$300,MATCH(X$303,$I$297:$I$300,0),MATCH(X$302,$J$296:$R$296,0)))</f>
        <v>0</v>
      </c>
      <c r="Y325" s="757" cm="1">
        <f t="array" ref="Y325">INDEX($H325:$K325,0,MATCH(Y$303,$H$303:$K$303,0))*INDEX($J$297:$R$300,MATCH(Y$303,$I$297:$I$300,0),MATCH(Y$302,$J$296:$R$296,0))+IF(SUM($H325:$I325)&gt;0,INDEX($U$297:$AC$300,MATCH(Y$303,$I$297:$I$300,0),MATCH(Y$302,$J$296:$R$296,0)))</f>
        <v>0</v>
      </c>
      <c r="Z325" s="757" cm="1">
        <f t="array" ref="Z325">INDEX($H325:$K325,0,MATCH(Z$303,$H$303:$K$303,0))*INDEX($J$297:$R$300,MATCH(Z$303,$I$297:$I$300,0),MATCH(Z$302,$J$296:$R$296,0))+IF(SUM($H325:$I325)&gt;0,INDEX($U$297:$AC$300,MATCH(Z$303,$I$297:$I$300,0),MATCH(Z$302,$J$296:$R$296,0)))</f>
        <v>0</v>
      </c>
      <c r="AA325" s="757" cm="1">
        <f t="array" ref="AA325">INDEX($H325:$K325,0,MATCH(AA$303,$H$303:$K$303,0))*INDEX($J$297:$R$300,MATCH(AA$303,$I$297:$I$300,0),MATCH(AA$302,$J$296:$R$296,0))+IF(SUM($H325:$I325)&gt;0,INDEX($U$297:$AC$300,MATCH(AA$303,$I$297:$I$300,0),MATCH(AA$302,$J$296:$R$296,0)))</f>
        <v>0</v>
      </c>
      <c r="AB325" s="757" cm="1">
        <f t="array" ref="AB325">INDEX($H325:$K325,0,MATCH(AB$303,$H$303:$K$303,0))*INDEX($J$297:$R$300,MATCH(AB$303,$I$297:$I$300,0),MATCH(AB$302,$J$296:$R$296,0))+IF(SUM($H325:$I325)&gt;0,INDEX($U$297:$AC$300,MATCH(AB$303,$I$297:$I$300,0),MATCH(AB$302,$J$296:$R$296,0)))</f>
        <v>0</v>
      </c>
      <c r="AC325" s="757" cm="1">
        <f t="array" ref="AC325">INDEX($H325:$K325,0,MATCH(AC$303,$H$303:$K$303,0))*INDEX($J$297:$R$300,MATCH(AC$303,$I$297:$I$300,0),MATCH(AC$302,$J$296:$R$296,0))+IF(SUM($H325:$I325)&gt;0,INDEX($U$297:$AC$300,MATCH(AC$303,$I$297:$I$300,0),MATCH(AC$302,$J$296:$R$296,0)))</f>
        <v>0</v>
      </c>
      <c r="AD325" s="757" cm="1">
        <f t="array" ref="AD325">INDEX($H325:$K325,0,MATCH(AD$303,$H$303:$K$303,0))*INDEX($J$297:$R$300,MATCH(AD$303,$I$297:$I$300,0),MATCH(AD$302,$J$296:$R$296,0))+IF(SUM($H325:$I325)&gt;0,INDEX($U$297:$AC$300,MATCH(AD$303,$I$297:$I$300,0),MATCH(AD$302,$J$296:$R$296,0)))</f>
        <v>0</v>
      </c>
      <c r="AE325" s="757" cm="1">
        <f t="array" ref="AE325">INDEX($H325:$K325,0,MATCH(AE$303,$H$303:$K$303,0))*INDEX($J$297:$R$300,MATCH(AE$303,$I$297:$I$300,0),MATCH(AE$302,$J$296:$R$296,0))+IF(SUM($H325:$I325)&gt;0,INDEX($U$297:$AC$300,MATCH(AE$303,$I$297:$I$300,0),MATCH(AE$302,$J$296:$R$296,0)))</f>
        <v>0</v>
      </c>
      <c r="AF325" s="757" cm="1">
        <f t="array" ref="AF325">INDEX($H325:$K325,0,MATCH(AF$303,$H$303:$K$303,0))*INDEX($J$297:$R$300,MATCH(AF$303,$I$297:$I$300,0),MATCH(AF$302,$J$296:$R$296,0))+IF(SUM($H325:$I325)&gt;0,INDEX($U$297:$AC$300,MATCH(AF$303,$I$297:$I$300,0),MATCH(AF$302,$J$296:$R$296,0)))</f>
        <v>0</v>
      </c>
      <c r="AG325" s="757" cm="1">
        <f t="array" ref="AG325">INDEX($H325:$K325,0,MATCH(AG$303,$H$303:$K$303,0))*INDEX($J$297:$R$300,MATCH(AG$303,$I$297:$I$300,0),MATCH(AG$302,$J$296:$R$296,0))+IF(SUM($H325:$I325)&gt;0,INDEX($U$297:$AC$300,MATCH(AG$303,$I$297:$I$300,0),MATCH(AG$302,$J$296:$R$296,0)))</f>
        <v>0</v>
      </c>
      <c r="AH325" s="757" cm="1">
        <f t="array" ref="AH325">INDEX($H325:$K325,0,MATCH(AH$303,$H$303:$K$303,0))*INDEX($J$297:$R$300,MATCH(AH$303,$I$297:$I$300,0),MATCH(AH$302,$J$296:$R$296,0))+IF(SUM($H325:$I325)&gt;0,INDEX($U$297:$AC$300,MATCH(AH$303,$I$297:$I$300,0),MATCH(AH$302,$J$296:$R$296,0)))</f>
        <v>0</v>
      </c>
      <c r="AI325" s="757" cm="1">
        <f t="array" ref="AI325">INDEX($H325:$K325,0,MATCH(AI$303,$H$303:$K$303,0))*INDEX($J$297:$R$300,MATCH(AI$303,$I$297:$I$300,0),MATCH(AI$302,$J$296:$R$296,0))+IF(SUM($H325:$I325)&gt;0,INDEX($U$297:$AC$300,MATCH(AI$303,$I$297:$I$300,0),MATCH(AI$302,$J$296:$R$296,0)))</f>
        <v>0</v>
      </c>
      <c r="AJ325" s="757" cm="1">
        <f t="array" ref="AJ325">INDEX($H325:$K325,0,MATCH(AJ$303,$H$303:$K$303,0))*INDEX($J$297:$R$300,MATCH(AJ$303,$I$297:$I$300,0),MATCH(AJ$302,$J$296:$R$296,0))+IF(SUM($H325:$I325)&gt;0,INDEX($U$297:$AC$300,MATCH(AJ$303,$I$297:$I$300,0),MATCH(AJ$302,$J$296:$R$296,0)))</f>
        <v>0</v>
      </c>
      <c r="AK325" s="757" cm="1">
        <f t="array" ref="AK325">INDEX($H325:$K325,0,MATCH(AK$303,$H$303:$K$303,0))*INDEX($J$297:$R$300,MATCH(AK$303,$I$297:$I$300,0),MATCH(AK$302,$J$296:$R$296,0))+IF(SUM($H325:$I325)&gt;0,INDEX($U$297:$AC$300,MATCH(AK$303,$I$297:$I$300,0),MATCH(AK$302,$J$296:$R$296,0)))</f>
        <v>0</v>
      </c>
      <c r="AL325" s="757" cm="1">
        <f t="array" ref="AL325">INDEX($H325:$K325,0,MATCH(AL$303,$H$303:$K$303,0))*INDEX($J$297:$R$300,MATCH(AL$303,$I$297:$I$300,0),MATCH(AL$302,$J$296:$R$296,0))+IF(SUM($H325:$I325)&gt;0,INDEX($U$297:$AC$300,MATCH(AL$303,$I$297:$I$300,0),MATCH(AL$302,$J$296:$R$296,0)))</f>
        <v>0</v>
      </c>
      <c r="AM325" s="757" cm="1">
        <f t="array" ref="AM325">INDEX($H325:$K325,0,MATCH(AM$303,$H$303:$K$303,0))*INDEX($J$297:$R$300,MATCH(AM$303,$I$297:$I$300,0),MATCH(AM$302,$J$296:$R$296,0))+IF(SUM($H325:$I325)&gt;0,INDEX($U$297:$AC$300,MATCH(AM$303,$I$297:$I$300,0),MATCH(AM$302,$J$296:$R$296,0)))</f>
        <v>0</v>
      </c>
      <c r="AN325" s="757" cm="1">
        <f t="array" ref="AN325">INDEX($H325:$K325,0,MATCH(AN$303,$H$303:$K$303,0))*INDEX($J$297:$R$300,MATCH(AN$303,$I$297:$I$300,0),MATCH(AN$302,$J$296:$R$296,0))+IF(SUM($H325:$I325)&gt;0,INDEX($U$297:$AC$300,MATCH(AN$303,$I$297:$I$300,0),MATCH(AN$302,$J$296:$R$296,0)))</f>
        <v>0</v>
      </c>
      <c r="AO325" s="757" cm="1">
        <f t="array" ref="AO325">INDEX($H325:$K325,0,MATCH(AO$303,$H$303:$K$303,0))*INDEX($J$297:$R$300,MATCH(AO$303,$I$297:$I$300,0),MATCH(AO$302,$J$296:$R$296,0))+IF(SUM($H325:$I325)&gt;0,INDEX($U$297:$AC$300,MATCH(AO$303,$I$297:$I$300,0),MATCH(AO$302,$J$296:$R$296,0)))</f>
        <v>0</v>
      </c>
      <c r="AP325" s="757" cm="1">
        <f t="array" ref="AP325">INDEX($H325:$K325,0,MATCH(AP$303,$H$303:$K$303,0))*INDEX($J$297:$R$300,MATCH(AP$303,$I$297:$I$300,0),MATCH(AP$302,$J$296:$R$296,0))+IF(SUM($H325:$I325)&gt;0,INDEX($U$297:$AC$300,MATCH(AP$303,$I$297:$I$300,0),MATCH(AP$302,$J$296:$R$296,0)))</f>
        <v>0</v>
      </c>
      <c r="AQ325" s="757" cm="1">
        <f t="array" ref="AQ325">INDEX($H325:$K325,0,MATCH(AQ$303,$H$303:$K$303,0))*INDEX($J$297:$R$300,MATCH(AQ$303,$I$297:$I$300,0),MATCH(AQ$302,$J$296:$R$296,0))+IF(SUM($H325:$I325)&gt;0,INDEX($U$297:$AC$300,MATCH(AQ$303,$I$297:$I$300,0),MATCH(AQ$302,$J$296:$R$296,0)))</f>
        <v>0</v>
      </c>
      <c r="AR325" s="757" cm="1">
        <f t="array" ref="AR325">INDEX($H325:$K325,0,MATCH(AR$303,$H$303:$K$303,0))*INDEX($J$297:$R$300,MATCH(AR$303,$I$297:$I$300,0),MATCH(AR$302,$J$296:$R$296,0))+IF(SUM($H325:$I325)&gt;0,INDEX($U$297:$AC$300,MATCH(AR$303,$I$297:$I$300,0),MATCH(AR$302,$J$296:$R$296,0)))</f>
        <v>0</v>
      </c>
      <c r="AS325" s="757" cm="1">
        <f t="array" ref="AS325">INDEX($H325:$K325,0,MATCH(AS$303,$H$303:$K$303,0))*INDEX($J$297:$R$300,MATCH(AS$303,$I$297:$I$300,0),MATCH(AS$302,$J$296:$R$296,0))+IF(SUM($H325:$I325)&gt;0,INDEX($U$297:$AC$300,MATCH(AS$303,$I$297:$I$300,0),MATCH(AS$302,$J$296:$R$296,0)))</f>
        <v>0</v>
      </c>
      <c r="AT325" s="757" cm="1">
        <f t="array" ref="AT325">INDEX($H325:$K325,0,MATCH(AT$303,$H$303:$K$303,0))*INDEX($J$297:$R$300,MATCH(AT$303,$I$297:$I$300,0),MATCH(AT$302,$J$296:$R$296,0))+IF(SUM($H325:$I325)&gt;0,INDEX($U$297:$AC$300,MATCH(AT$303,$I$297:$I$300,0),MATCH(AT$302,$J$296:$R$296,0)))</f>
        <v>0</v>
      </c>
      <c r="AU325" s="757"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4.5" outlineLevel="1" x14ac:dyDescent="0.35">
      <c r="A326" s="6"/>
      <c r="B326" s="7"/>
      <c r="C326" s="17"/>
      <c r="D326" s="17"/>
      <c r="E326" s="17"/>
      <c r="F326" s="26"/>
      <c r="G326" s="26" t="str">
        <f t="shared" si="123"/>
        <v>YAAA2Wa</v>
      </c>
      <c r="H326" s="223">
        <f t="shared" ref="H326:J326" si="147">IF($H266&gt;0,INDEX($Z$168:$AC$180,MATCH($M147,$Y$168:$Y$180,0),MATCH(H$303,$Z$167:$AC$167,0)),0)</f>
        <v>0</v>
      </c>
      <c r="I326" s="223">
        <f t="shared" si="147"/>
        <v>0</v>
      </c>
      <c r="J326" s="223">
        <f t="shared" si="147"/>
        <v>0</v>
      </c>
      <c r="K326" s="223">
        <f t="shared" si="126"/>
        <v>0</v>
      </c>
      <c r="L326" s="757" cm="1">
        <f t="array" ref="L326">INDEX($H326:$K326,0,MATCH(L$303,$H$303:$K$303,0))*INDEX($J$297:$R$300,MATCH(L$303,$I$297:$I$300,0),MATCH(L$302,$J$296:$R$296,0))+IF(SUM($H326:$I326)&gt;0,INDEX($U$297:$AC$300,MATCH(L$303,$I$297:$I$300,0),MATCH(L$302,$J$296:$R$296,0)))</f>
        <v>0</v>
      </c>
      <c r="M326" s="757" cm="1">
        <f t="array" ref="M326">INDEX($H326:$K326,0,MATCH(M$303,$H$303:$K$303,0))*INDEX($J$297:$R$300,MATCH(M$303,$I$297:$I$300,0),MATCH(M$302,$J$296:$R$296,0))+IF(SUM($H326:$I326)&gt;0,INDEX($U$297:$AC$300,MATCH(M$303,$I$297:$I$300,0),MATCH(M$302,$J$296:$R$296,0)))</f>
        <v>0</v>
      </c>
      <c r="N326" s="757" cm="1">
        <f t="array" ref="N326">INDEX($H326:$K326,0,MATCH(N$303,$H$303:$K$303,0))*INDEX($J$297:$R$300,MATCH(N$303,$I$297:$I$300,0),MATCH(N$302,$J$296:$R$296,0))+IF(SUM($H326:$I326)&gt;0,INDEX($U$297:$AC$300,MATCH(N$303,$I$297:$I$300,0),MATCH(N$302,$J$296:$R$296,0)))</f>
        <v>0</v>
      </c>
      <c r="O326" s="757" cm="1">
        <f t="array" ref="O326">INDEX($H326:$K326,0,MATCH(O$303,$H$303:$K$303,0))*INDEX($J$297:$R$300,MATCH(O$303,$I$297:$I$300,0),MATCH(O$302,$J$296:$R$296,0))+IF(SUM($H326:$I326)&gt;0,INDEX($U$297:$AC$300,MATCH(O$303,$I$297:$I$300,0),MATCH(O$302,$J$296:$R$296,0)))</f>
        <v>0</v>
      </c>
      <c r="P326" s="757" cm="1">
        <f t="array" ref="P326">INDEX($H326:$K326,0,MATCH(P$303,$H$303:$K$303,0))*INDEX($J$297:$R$300,MATCH(P$303,$I$297:$I$300,0),MATCH(P$302,$J$296:$R$296,0))+IF(SUM($H326:$I326)&gt;0,INDEX($U$297:$AC$300,MATCH(P$303,$I$297:$I$300,0),MATCH(P$302,$J$296:$R$296,0)))</f>
        <v>0</v>
      </c>
      <c r="Q326" s="757" cm="1">
        <f t="array" ref="Q326">INDEX($H326:$K326,0,MATCH(Q$303,$H$303:$K$303,0))*INDEX($J$297:$R$300,MATCH(Q$303,$I$297:$I$300,0),MATCH(Q$302,$J$296:$R$296,0))+IF(SUM($H326:$I326)&gt;0,INDEX($U$297:$AC$300,MATCH(Q$303,$I$297:$I$300,0),MATCH(Q$302,$J$296:$R$296,0)))</f>
        <v>0</v>
      </c>
      <c r="R326" s="757" cm="1">
        <f t="array" ref="R326">INDEX($H326:$K326,0,MATCH(R$303,$H$303:$K$303,0))*INDEX($J$297:$R$300,MATCH(R$303,$I$297:$I$300,0),MATCH(R$302,$J$296:$R$296,0))+IF(SUM($H326:$I326)&gt;0,INDEX($U$297:$AC$300,MATCH(R$303,$I$297:$I$300,0),MATCH(R$302,$J$296:$R$296,0)))</f>
        <v>0</v>
      </c>
      <c r="S326" s="757" cm="1">
        <f t="array" ref="S326">INDEX($H326:$K326,0,MATCH(S$303,$H$303:$K$303,0))*INDEX($J$297:$R$300,MATCH(S$303,$I$297:$I$300,0),MATCH(S$302,$J$296:$R$296,0))+IF(SUM($H326:$I326)&gt;0,INDEX($U$297:$AC$300,MATCH(S$303,$I$297:$I$300,0),MATCH(S$302,$J$296:$R$296,0)))</f>
        <v>0</v>
      </c>
      <c r="T326" s="757" cm="1">
        <f t="array" ref="T326">INDEX($H326:$K326,0,MATCH(T$303,$H$303:$K$303,0))*INDEX($J$297:$R$300,MATCH(T$303,$I$297:$I$300,0),MATCH(T$302,$J$296:$R$296,0))+IF(SUM($H326:$I326)&gt;0,INDEX($U$297:$AC$300,MATCH(T$303,$I$297:$I$300,0),MATCH(T$302,$J$296:$R$296,0)))</f>
        <v>0</v>
      </c>
      <c r="U326" s="757" cm="1">
        <f t="array" ref="U326">INDEX($H326:$K326,0,MATCH(U$303,$H$303:$K$303,0))*INDEX($J$297:$R$300,MATCH(U$303,$I$297:$I$300,0),MATCH(U$302,$J$296:$R$296,0))+IF(SUM($H326:$I326)&gt;0,INDEX($U$297:$AC$300,MATCH(U$303,$I$297:$I$300,0),MATCH(U$302,$J$296:$R$296,0)))</f>
        <v>0</v>
      </c>
      <c r="V326" s="757" cm="1">
        <f t="array" ref="V326">INDEX($H326:$K326,0,MATCH(V$303,$H$303:$K$303,0))*INDEX($J$297:$R$300,MATCH(V$303,$I$297:$I$300,0),MATCH(V$302,$J$296:$R$296,0))+IF(SUM($H326:$I326)&gt;0,INDEX($U$297:$AC$300,MATCH(V$303,$I$297:$I$300,0),MATCH(V$302,$J$296:$R$296,0)))</f>
        <v>0</v>
      </c>
      <c r="W326" s="757" cm="1">
        <f t="array" ref="W326">INDEX($H326:$K326,0,MATCH(W$303,$H$303:$K$303,0))*INDEX($J$297:$R$300,MATCH(W$303,$I$297:$I$300,0),MATCH(W$302,$J$296:$R$296,0))+IF(SUM($H326:$I326)&gt;0,INDEX($U$297:$AC$300,MATCH(W$303,$I$297:$I$300,0),MATCH(W$302,$J$296:$R$296,0)))</f>
        <v>0</v>
      </c>
      <c r="X326" s="757" cm="1">
        <f t="array" ref="X326">INDEX($H326:$K326,0,MATCH(X$303,$H$303:$K$303,0))*INDEX($J$297:$R$300,MATCH(X$303,$I$297:$I$300,0),MATCH(X$302,$J$296:$R$296,0))+IF(SUM($H326:$I326)&gt;0,INDEX($U$297:$AC$300,MATCH(X$303,$I$297:$I$300,0),MATCH(X$302,$J$296:$R$296,0)))</f>
        <v>0</v>
      </c>
      <c r="Y326" s="757" cm="1">
        <f t="array" ref="Y326">INDEX($H326:$K326,0,MATCH(Y$303,$H$303:$K$303,0))*INDEX($J$297:$R$300,MATCH(Y$303,$I$297:$I$300,0),MATCH(Y$302,$J$296:$R$296,0))+IF(SUM($H326:$I326)&gt;0,INDEX($U$297:$AC$300,MATCH(Y$303,$I$297:$I$300,0),MATCH(Y$302,$J$296:$R$296,0)))</f>
        <v>0</v>
      </c>
      <c r="Z326" s="757" cm="1">
        <f t="array" ref="Z326">INDEX($H326:$K326,0,MATCH(Z$303,$H$303:$K$303,0))*INDEX($J$297:$R$300,MATCH(Z$303,$I$297:$I$300,0),MATCH(Z$302,$J$296:$R$296,0))+IF(SUM($H326:$I326)&gt;0,INDEX($U$297:$AC$300,MATCH(Z$303,$I$297:$I$300,0),MATCH(Z$302,$J$296:$R$296,0)))</f>
        <v>0</v>
      </c>
      <c r="AA326" s="757" cm="1">
        <f t="array" ref="AA326">INDEX($H326:$K326,0,MATCH(AA$303,$H$303:$K$303,0))*INDEX($J$297:$R$300,MATCH(AA$303,$I$297:$I$300,0),MATCH(AA$302,$J$296:$R$296,0))+IF(SUM($H326:$I326)&gt;0,INDEX($U$297:$AC$300,MATCH(AA$303,$I$297:$I$300,0),MATCH(AA$302,$J$296:$R$296,0)))</f>
        <v>0</v>
      </c>
      <c r="AB326" s="757" cm="1">
        <f t="array" ref="AB326">INDEX($H326:$K326,0,MATCH(AB$303,$H$303:$K$303,0))*INDEX($J$297:$R$300,MATCH(AB$303,$I$297:$I$300,0),MATCH(AB$302,$J$296:$R$296,0))+IF(SUM($H326:$I326)&gt;0,INDEX($U$297:$AC$300,MATCH(AB$303,$I$297:$I$300,0),MATCH(AB$302,$J$296:$R$296,0)))</f>
        <v>0</v>
      </c>
      <c r="AC326" s="757" cm="1">
        <f t="array" ref="AC326">INDEX($H326:$K326,0,MATCH(AC$303,$H$303:$K$303,0))*INDEX($J$297:$R$300,MATCH(AC$303,$I$297:$I$300,0),MATCH(AC$302,$J$296:$R$296,0))+IF(SUM($H326:$I326)&gt;0,INDEX($U$297:$AC$300,MATCH(AC$303,$I$297:$I$300,0),MATCH(AC$302,$J$296:$R$296,0)))</f>
        <v>0</v>
      </c>
      <c r="AD326" s="757" cm="1">
        <f t="array" ref="AD326">INDEX($H326:$K326,0,MATCH(AD$303,$H$303:$K$303,0))*INDEX($J$297:$R$300,MATCH(AD$303,$I$297:$I$300,0),MATCH(AD$302,$J$296:$R$296,0))+IF(SUM($H326:$I326)&gt;0,INDEX($U$297:$AC$300,MATCH(AD$303,$I$297:$I$300,0),MATCH(AD$302,$J$296:$R$296,0)))</f>
        <v>0</v>
      </c>
      <c r="AE326" s="757" cm="1">
        <f t="array" ref="AE326">INDEX($H326:$K326,0,MATCH(AE$303,$H$303:$K$303,0))*INDEX($J$297:$R$300,MATCH(AE$303,$I$297:$I$300,0),MATCH(AE$302,$J$296:$R$296,0))+IF(SUM($H326:$I326)&gt;0,INDEX($U$297:$AC$300,MATCH(AE$303,$I$297:$I$300,0),MATCH(AE$302,$J$296:$R$296,0)))</f>
        <v>0</v>
      </c>
      <c r="AF326" s="757" cm="1">
        <f t="array" ref="AF326">INDEX($H326:$K326,0,MATCH(AF$303,$H$303:$K$303,0))*INDEX($J$297:$R$300,MATCH(AF$303,$I$297:$I$300,0),MATCH(AF$302,$J$296:$R$296,0))+IF(SUM($H326:$I326)&gt;0,INDEX($U$297:$AC$300,MATCH(AF$303,$I$297:$I$300,0),MATCH(AF$302,$J$296:$R$296,0)))</f>
        <v>0</v>
      </c>
      <c r="AG326" s="757" cm="1">
        <f t="array" ref="AG326">INDEX($H326:$K326,0,MATCH(AG$303,$H$303:$K$303,0))*INDEX($J$297:$R$300,MATCH(AG$303,$I$297:$I$300,0),MATCH(AG$302,$J$296:$R$296,0))+IF(SUM($H326:$I326)&gt;0,INDEX($U$297:$AC$300,MATCH(AG$303,$I$297:$I$300,0),MATCH(AG$302,$J$296:$R$296,0)))</f>
        <v>0</v>
      </c>
      <c r="AH326" s="757" cm="1">
        <f t="array" ref="AH326">INDEX($H326:$K326,0,MATCH(AH$303,$H$303:$K$303,0))*INDEX($J$297:$R$300,MATCH(AH$303,$I$297:$I$300,0),MATCH(AH$302,$J$296:$R$296,0))+IF(SUM($H326:$I326)&gt;0,INDEX($U$297:$AC$300,MATCH(AH$303,$I$297:$I$300,0),MATCH(AH$302,$J$296:$R$296,0)))</f>
        <v>0</v>
      </c>
      <c r="AI326" s="757" cm="1">
        <f t="array" ref="AI326">INDEX($H326:$K326,0,MATCH(AI$303,$H$303:$K$303,0))*INDEX($J$297:$R$300,MATCH(AI$303,$I$297:$I$300,0),MATCH(AI$302,$J$296:$R$296,0))+IF(SUM($H326:$I326)&gt;0,INDEX($U$297:$AC$300,MATCH(AI$303,$I$297:$I$300,0),MATCH(AI$302,$J$296:$R$296,0)))</f>
        <v>0</v>
      </c>
      <c r="AJ326" s="757" cm="1">
        <f t="array" ref="AJ326">INDEX($H326:$K326,0,MATCH(AJ$303,$H$303:$K$303,0))*INDEX($J$297:$R$300,MATCH(AJ$303,$I$297:$I$300,0),MATCH(AJ$302,$J$296:$R$296,0))+IF(SUM($H326:$I326)&gt;0,INDEX($U$297:$AC$300,MATCH(AJ$303,$I$297:$I$300,0),MATCH(AJ$302,$J$296:$R$296,0)))</f>
        <v>0</v>
      </c>
      <c r="AK326" s="757" cm="1">
        <f t="array" ref="AK326">INDEX($H326:$K326,0,MATCH(AK$303,$H$303:$K$303,0))*INDEX($J$297:$R$300,MATCH(AK$303,$I$297:$I$300,0),MATCH(AK$302,$J$296:$R$296,0))+IF(SUM($H326:$I326)&gt;0,INDEX($U$297:$AC$300,MATCH(AK$303,$I$297:$I$300,0),MATCH(AK$302,$J$296:$R$296,0)))</f>
        <v>0</v>
      </c>
      <c r="AL326" s="757" cm="1">
        <f t="array" ref="AL326">INDEX($H326:$K326,0,MATCH(AL$303,$H$303:$K$303,0))*INDEX($J$297:$R$300,MATCH(AL$303,$I$297:$I$300,0),MATCH(AL$302,$J$296:$R$296,0))+IF(SUM($H326:$I326)&gt;0,INDEX($U$297:$AC$300,MATCH(AL$303,$I$297:$I$300,0),MATCH(AL$302,$J$296:$R$296,0)))</f>
        <v>0</v>
      </c>
      <c r="AM326" s="757" cm="1">
        <f t="array" ref="AM326">INDEX($H326:$K326,0,MATCH(AM$303,$H$303:$K$303,0))*INDEX($J$297:$R$300,MATCH(AM$303,$I$297:$I$300,0),MATCH(AM$302,$J$296:$R$296,0))+IF(SUM($H326:$I326)&gt;0,INDEX($U$297:$AC$300,MATCH(AM$303,$I$297:$I$300,0),MATCH(AM$302,$J$296:$R$296,0)))</f>
        <v>0</v>
      </c>
      <c r="AN326" s="757" cm="1">
        <f t="array" ref="AN326">INDEX($H326:$K326,0,MATCH(AN$303,$H$303:$K$303,0))*INDEX($J$297:$R$300,MATCH(AN$303,$I$297:$I$300,0),MATCH(AN$302,$J$296:$R$296,0))+IF(SUM($H326:$I326)&gt;0,INDEX($U$297:$AC$300,MATCH(AN$303,$I$297:$I$300,0),MATCH(AN$302,$J$296:$R$296,0)))</f>
        <v>0</v>
      </c>
      <c r="AO326" s="757" cm="1">
        <f t="array" ref="AO326">INDEX($H326:$K326,0,MATCH(AO$303,$H$303:$K$303,0))*INDEX($J$297:$R$300,MATCH(AO$303,$I$297:$I$300,0),MATCH(AO$302,$J$296:$R$296,0))+IF(SUM($H326:$I326)&gt;0,INDEX($U$297:$AC$300,MATCH(AO$303,$I$297:$I$300,0),MATCH(AO$302,$J$296:$R$296,0)))</f>
        <v>0</v>
      </c>
      <c r="AP326" s="757" cm="1">
        <f t="array" ref="AP326">INDEX($H326:$K326,0,MATCH(AP$303,$H$303:$K$303,0))*INDEX($J$297:$R$300,MATCH(AP$303,$I$297:$I$300,0),MATCH(AP$302,$J$296:$R$296,0))+IF(SUM($H326:$I326)&gt;0,INDEX($U$297:$AC$300,MATCH(AP$303,$I$297:$I$300,0),MATCH(AP$302,$J$296:$R$296,0)))</f>
        <v>0</v>
      </c>
      <c r="AQ326" s="757" cm="1">
        <f t="array" ref="AQ326">INDEX($H326:$K326,0,MATCH(AQ$303,$H$303:$K$303,0))*INDEX($J$297:$R$300,MATCH(AQ$303,$I$297:$I$300,0),MATCH(AQ$302,$J$296:$R$296,0))+IF(SUM($H326:$I326)&gt;0,INDEX($U$297:$AC$300,MATCH(AQ$303,$I$297:$I$300,0),MATCH(AQ$302,$J$296:$R$296,0)))</f>
        <v>0</v>
      </c>
      <c r="AR326" s="757" cm="1">
        <f t="array" ref="AR326">INDEX($H326:$K326,0,MATCH(AR$303,$H$303:$K$303,0))*INDEX($J$297:$R$300,MATCH(AR$303,$I$297:$I$300,0),MATCH(AR$302,$J$296:$R$296,0))+IF(SUM($H326:$I326)&gt;0,INDEX($U$297:$AC$300,MATCH(AR$303,$I$297:$I$300,0),MATCH(AR$302,$J$296:$R$296,0)))</f>
        <v>0</v>
      </c>
      <c r="AS326" s="757" cm="1">
        <f t="array" ref="AS326">INDEX($H326:$K326,0,MATCH(AS$303,$H$303:$K$303,0))*INDEX($J$297:$R$300,MATCH(AS$303,$I$297:$I$300,0),MATCH(AS$302,$J$296:$R$296,0))+IF(SUM($H326:$I326)&gt;0,INDEX($U$297:$AC$300,MATCH(AS$303,$I$297:$I$300,0),MATCH(AS$302,$J$296:$R$296,0)))</f>
        <v>0</v>
      </c>
      <c r="AT326" s="757" cm="1">
        <f t="array" ref="AT326">INDEX($H326:$K326,0,MATCH(AT$303,$H$303:$K$303,0))*INDEX($J$297:$R$300,MATCH(AT$303,$I$297:$I$300,0),MATCH(AT$302,$J$296:$R$296,0))+IF(SUM($H326:$I326)&gt;0,INDEX($U$297:$AC$300,MATCH(AT$303,$I$297:$I$300,0),MATCH(AT$302,$J$296:$R$296,0)))</f>
        <v>0</v>
      </c>
      <c r="AU326" s="757"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4.5" outlineLevel="1" x14ac:dyDescent="0.35">
      <c r="A327" s="6"/>
      <c r="B327" s="7"/>
      <c r="C327" s="17"/>
      <c r="D327" s="17"/>
      <c r="E327" s="17"/>
      <c r="F327" s="26"/>
      <c r="G327" s="26" t="str">
        <f t="shared" si="123"/>
        <v>AYAWA1w</v>
      </c>
      <c r="H327" s="223">
        <f t="shared" ref="H327:J327" si="148">IF($H267&gt;0,INDEX($Z$168:$AC$180,MATCH($M148,$Y$168:$Y$180,0),MATCH(H$303,$Z$167:$AC$167,0)),0)</f>
        <v>1</v>
      </c>
      <c r="I327" s="223">
        <f t="shared" si="148"/>
        <v>1</v>
      </c>
      <c r="J327" s="223">
        <f t="shared" si="148"/>
        <v>2</v>
      </c>
      <c r="K327" s="223">
        <f t="shared" si="126"/>
        <v>1</v>
      </c>
      <c r="L327" s="757" cm="1">
        <f t="array" ref="L327">INDEX($H327:$K327,0,MATCH(L$303,$H$303:$K$303,0))*INDEX($J$297:$R$300,MATCH(L$303,$I$297:$I$300,0),MATCH(L$302,$J$296:$R$296,0))+IF(SUM($H327:$I327)&gt;0,INDEX($U$297:$AC$300,MATCH(L$303,$I$297:$I$300,0),MATCH(L$302,$J$296:$R$296,0)))</f>
        <v>2</v>
      </c>
      <c r="M327" s="757" cm="1">
        <f t="array" ref="M327">INDEX($H327:$K327,0,MATCH(M$303,$H$303:$K$303,0))*INDEX($J$297:$R$300,MATCH(M$303,$I$297:$I$300,0),MATCH(M$302,$J$296:$R$296,0))+IF(SUM($H327:$I327)&gt;0,INDEX($U$297:$AC$300,MATCH(M$303,$I$297:$I$300,0),MATCH(M$302,$J$296:$R$296,0)))</f>
        <v>1</v>
      </c>
      <c r="N327" s="757" cm="1">
        <f t="array" ref="N327">INDEX($H327:$K327,0,MATCH(N$303,$H$303:$K$303,0))*INDEX($J$297:$R$300,MATCH(N$303,$I$297:$I$300,0),MATCH(N$302,$J$296:$R$296,0))+IF(SUM($H327:$I327)&gt;0,INDEX($U$297:$AC$300,MATCH(N$303,$I$297:$I$300,0),MATCH(N$302,$J$296:$R$296,0)))</f>
        <v>2</v>
      </c>
      <c r="O327" s="757" cm="1">
        <f t="array" ref="O327">INDEX($H327:$K327,0,MATCH(O$303,$H$303:$K$303,0))*INDEX($J$297:$R$300,MATCH(O$303,$I$297:$I$300,0),MATCH(O$302,$J$296:$R$296,0))+IF(SUM($H327:$I327)&gt;0,INDEX($U$297:$AC$300,MATCH(O$303,$I$297:$I$300,0),MATCH(O$302,$J$296:$R$296,0)))</f>
        <v>1.5</v>
      </c>
      <c r="P327" s="757" cm="1">
        <f t="array" ref="P327">INDEX($H327:$K327,0,MATCH(P$303,$H$303:$K$303,0))*INDEX($J$297:$R$300,MATCH(P$303,$I$297:$I$300,0),MATCH(P$302,$J$296:$R$296,0))+IF(SUM($H327:$I327)&gt;0,INDEX($U$297:$AC$300,MATCH(P$303,$I$297:$I$300,0),MATCH(P$302,$J$296:$R$296,0)))</f>
        <v>2</v>
      </c>
      <c r="Q327" s="757" cm="1">
        <f t="array" ref="Q327">INDEX($H327:$K327,0,MATCH(Q$303,$H$303:$K$303,0))*INDEX($J$297:$R$300,MATCH(Q$303,$I$297:$I$300,0),MATCH(Q$302,$J$296:$R$296,0))+IF(SUM($H327:$I327)&gt;0,INDEX($U$297:$AC$300,MATCH(Q$303,$I$297:$I$300,0),MATCH(Q$302,$J$296:$R$296,0)))</f>
        <v>1</v>
      </c>
      <c r="R327" s="757" cm="1">
        <f t="array" ref="R327">INDEX($H327:$K327,0,MATCH(R$303,$H$303:$K$303,0))*INDEX($J$297:$R$300,MATCH(R$303,$I$297:$I$300,0),MATCH(R$302,$J$296:$R$296,0))+IF(SUM($H327:$I327)&gt;0,INDEX($U$297:$AC$300,MATCH(R$303,$I$297:$I$300,0),MATCH(R$302,$J$296:$R$296,0)))</f>
        <v>2</v>
      </c>
      <c r="S327" s="757" cm="1">
        <f t="array" ref="S327">INDEX($H327:$K327,0,MATCH(S$303,$H$303:$K$303,0))*INDEX($J$297:$R$300,MATCH(S$303,$I$297:$I$300,0),MATCH(S$302,$J$296:$R$296,0))+IF(SUM($H327:$I327)&gt;0,INDEX($U$297:$AC$300,MATCH(S$303,$I$297:$I$300,0),MATCH(S$302,$J$296:$R$296,0)))</f>
        <v>1</v>
      </c>
      <c r="T327" s="757" cm="1">
        <f t="array" ref="T327">INDEX($H327:$K327,0,MATCH(T$303,$H$303:$K$303,0))*INDEX($J$297:$R$300,MATCH(T$303,$I$297:$I$300,0),MATCH(T$302,$J$296:$R$296,0))+IF(SUM($H327:$I327)&gt;0,INDEX($U$297:$AC$300,MATCH(T$303,$I$297:$I$300,0),MATCH(T$302,$J$296:$R$296,0)))</f>
        <v>2</v>
      </c>
      <c r="U327" s="757" cm="1">
        <f t="array" ref="U327">INDEX($H327:$K327,0,MATCH(U$303,$H$303:$K$303,0))*INDEX($J$297:$R$300,MATCH(U$303,$I$297:$I$300,0),MATCH(U$302,$J$296:$R$296,0))+IF(SUM($H327:$I327)&gt;0,INDEX($U$297:$AC$300,MATCH(U$303,$I$297:$I$300,0),MATCH(U$302,$J$296:$R$296,0)))</f>
        <v>1</v>
      </c>
      <c r="V327" s="757" cm="1">
        <f t="array" ref="V327">INDEX($H327:$K327,0,MATCH(V$303,$H$303:$K$303,0))*INDEX($J$297:$R$300,MATCH(V$303,$I$297:$I$300,0),MATCH(V$302,$J$296:$R$296,0))+IF(SUM($H327:$I327)&gt;0,INDEX($U$297:$AC$300,MATCH(V$303,$I$297:$I$300,0),MATCH(V$302,$J$296:$R$296,0)))</f>
        <v>2</v>
      </c>
      <c r="W327" s="757" cm="1">
        <f t="array" ref="W327">INDEX($H327:$K327,0,MATCH(W$303,$H$303:$K$303,0))*INDEX($J$297:$R$300,MATCH(W$303,$I$297:$I$300,0),MATCH(W$302,$J$296:$R$296,0))+IF(SUM($H327:$I327)&gt;0,INDEX($U$297:$AC$300,MATCH(W$303,$I$297:$I$300,0),MATCH(W$302,$J$296:$R$296,0)))</f>
        <v>1</v>
      </c>
      <c r="X327" s="757" cm="1">
        <f t="array" ref="X327">INDEX($H327:$K327,0,MATCH(X$303,$H$303:$K$303,0))*INDEX($J$297:$R$300,MATCH(X$303,$I$297:$I$300,0),MATCH(X$302,$J$296:$R$296,0))+IF(SUM($H327:$I327)&gt;0,INDEX($U$297:$AC$300,MATCH(X$303,$I$297:$I$300,0),MATCH(X$302,$J$296:$R$296,0)))</f>
        <v>2</v>
      </c>
      <c r="Y327" s="757" cm="1">
        <f t="array" ref="Y327">INDEX($H327:$K327,0,MATCH(Y$303,$H$303:$K$303,0))*INDEX($J$297:$R$300,MATCH(Y$303,$I$297:$I$300,0),MATCH(Y$302,$J$296:$R$296,0))+IF(SUM($H327:$I327)&gt;0,INDEX($U$297:$AC$300,MATCH(Y$303,$I$297:$I$300,0),MATCH(Y$302,$J$296:$R$296,0)))</f>
        <v>1</v>
      </c>
      <c r="Z327" s="757" cm="1">
        <f t="array" ref="Z327">INDEX($H327:$K327,0,MATCH(Z$303,$H$303:$K$303,0))*INDEX($J$297:$R$300,MATCH(Z$303,$I$297:$I$300,0),MATCH(Z$302,$J$296:$R$296,0))+IF(SUM($H327:$I327)&gt;0,INDEX($U$297:$AC$300,MATCH(Z$303,$I$297:$I$300,0),MATCH(Z$302,$J$296:$R$296,0)))</f>
        <v>2</v>
      </c>
      <c r="AA327" s="757" cm="1">
        <f t="array" ref="AA327">INDEX($H327:$K327,0,MATCH(AA$303,$H$303:$K$303,0))*INDEX($J$297:$R$300,MATCH(AA$303,$I$297:$I$300,0),MATCH(AA$302,$J$296:$R$296,0))+IF(SUM($H327:$I327)&gt;0,INDEX($U$297:$AC$300,MATCH(AA$303,$I$297:$I$300,0),MATCH(AA$302,$J$296:$R$296,0)))</f>
        <v>0.5</v>
      </c>
      <c r="AB327" s="757" cm="1">
        <f t="array" ref="AB327">INDEX($H327:$K327,0,MATCH(AB$303,$H$303:$K$303,0))*INDEX($J$297:$R$300,MATCH(AB$303,$I$297:$I$300,0),MATCH(AB$302,$J$296:$R$296,0))+IF(SUM($H327:$I327)&gt;0,INDEX($U$297:$AC$300,MATCH(AB$303,$I$297:$I$300,0),MATCH(AB$302,$J$296:$R$296,0)))</f>
        <v>1</v>
      </c>
      <c r="AC327" s="757" cm="1">
        <f t="array" ref="AC327">INDEX($H327:$K327,0,MATCH(AC$303,$H$303:$K$303,0))*INDEX($J$297:$R$300,MATCH(AC$303,$I$297:$I$300,0),MATCH(AC$302,$J$296:$R$296,0))+IF(SUM($H327:$I327)&gt;0,INDEX($U$297:$AC$300,MATCH(AC$303,$I$297:$I$300,0),MATCH(AC$302,$J$296:$R$296,0)))</f>
        <v>1</v>
      </c>
      <c r="AD327" s="757" cm="1">
        <f t="array" ref="AD327">INDEX($H327:$K327,0,MATCH(AD$303,$H$303:$K$303,0))*INDEX($J$297:$R$300,MATCH(AD$303,$I$297:$I$300,0),MATCH(AD$302,$J$296:$R$296,0))+IF(SUM($H327:$I327)&gt;0,INDEX($U$297:$AC$300,MATCH(AD$303,$I$297:$I$300,0),MATCH(AD$302,$J$296:$R$296,0)))</f>
        <v>2</v>
      </c>
      <c r="AE327" s="757" cm="1">
        <f t="array" ref="AE327">INDEX($H327:$K327,0,MATCH(AE$303,$H$303:$K$303,0))*INDEX($J$297:$R$300,MATCH(AE$303,$I$297:$I$300,0),MATCH(AE$302,$J$296:$R$296,0))+IF(SUM($H327:$I327)&gt;0,INDEX($U$297:$AC$300,MATCH(AE$303,$I$297:$I$300,0),MATCH(AE$302,$J$296:$R$296,0)))</f>
        <v>1</v>
      </c>
      <c r="AF327" s="757" cm="1">
        <f t="array" ref="AF327">INDEX($H327:$K327,0,MATCH(AF$303,$H$303:$K$303,0))*INDEX($J$297:$R$300,MATCH(AF$303,$I$297:$I$300,0),MATCH(AF$302,$J$296:$R$296,0))+IF(SUM($H327:$I327)&gt;0,INDEX($U$297:$AC$300,MATCH(AF$303,$I$297:$I$300,0),MATCH(AF$302,$J$296:$R$296,0)))</f>
        <v>1</v>
      </c>
      <c r="AG327" s="757" cm="1">
        <f t="array" ref="AG327">INDEX($H327:$K327,0,MATCH(AG$303,$H$303:$K$303,0))*INDEX($J$297:$R$300,MATCH(AG$303,$I$297:$I$300,0),MATCH(AG$302,$J$296:$R$296,0))+IF(SUM($H327:$I327)&gt;0,INDEX($U$297:$AC$300,MATCH(AG$303,$I$297:$I$300,0),MATCH(AG$302,$J$296:$R$296,0)))</f>
        <v>1</v>
      </c>
      <c r="AH327" s="757" cm="1">
        <f t="array" ref="AH327">INDEX($H327:$K327,0,MATCH(AH$303,$H$303:$K$303,0))*INDEX($J$297:$R$300,MATCH(AH$303,$I$297:$I$300,0),MATCH(AH$302,$J$296:$R$296,0))+IF(SUM($H327:$I327)&gt;0,INDEX($U$297:$AC$300,MATCH(AH$303,$I$297:$I$300,0),MATCH(AH$302,$J$296:$R$296,0)))</f>
        <v>2</v>
      </c>
      <c r="AI327" s="757" cm="1">
        <f t="array" ref="AI327">INDEX($H327:$K327,0,MATCH(AI$303,$H$303:$K$303,0))*INDEX($J$297:$R$300,MATCH(AI$303,$I$297:$I$300,0),MATCH(AI$302,$J$296:$R$296,0))+IF(SUM($H327:$I327)&gt;0,INDEX($U$297:$AC$300,MATCH(AI$303,$I$297:$I$300,0),MATCH(AI$302,$J$296:$R$296,0)))</f>
        <v>0.5</v>
      </c>
      <c r="AJ327" s="757" cm="1">
        <f t="array" ref="AJ327">INDEX($H327:$K327,0,MATCH(AJ$303,$H$303:$K$303,0))*INDEX($J$297:$R$300,MATCH(AJ$303,$I$297:$I$300,0),MATCH(AJ$302,$J$296:$R$296,0))+IF(SUM($H327:$I327)&gt;0,INDEX($U$297:$AC$300,MATCH(AJ$303,$I$297:$I$300,0),MATCH(AJ$302,$J$296:$R$296,0)))</f>
        <v>1</v>
      </c>
      <c r="AK327" s="757" cm="1">
        <f t="array" ref="AK327">INDEX($H327:$K327,0,MATCH(AK$303,$H$303:$K$303,0))*INDEX($J$297:$R$300,MATCH(AK$303,$I$297:$I$300,0),MATCH(AK$302,$J$296:$R$296,0))+IF(SUM($H327:$I327)&gt;0,INDEX($U$297:$AC$300,MATCH(AK$303,$I$297:$I$300,0),MATCH(AK$302,$J$296:$R$296,0)))</f>
        <v>1</v>
      </c>
      <c r="AL327" s="757" cm="1">
        <f t="array" ref="AL327">INDEX($H327:$K327,0,MATCH(AL$303,$H$303:$K$303,0))*INDEX($J$297:$R$300,MATCH(AL$303,$I$297:$I$300,0),MATCH(AL$302,$J$296:$R$296,0))+IF(SUM($H327:$I327)&gt;0,INDEX($U$297:$AC$300,MATCH(AL$303,$I$297:$I$300,0),MATCH(AL$302,$J$296:$R$296,0)))</f>
        <v>2</v>
      </c>
      <c r="AM327" s="757" cm="1">
        <f t="array" ref="AM327">INDEX($H327:$K327,0,MATCH(AM$303,$H$303:$K$303,0))*INDEX($J$297:$R$300,MATCH(AM$303,$I$297:$I$300,0),MATCH(AM$302,$J$296:$R$296,0))+IF(SUM($H327:$I327)&gt;0,INDEX($U$297:$AC$300,MATCH(AM$303,$I$297:$I$300,0),MATCH(AM$302,$J$296:$R$296,0)))</f>
        <v>0.5</v>
      </c>
      <c r="AN327" s="757" cm="1">
        <f t="array" ref="AN327">INDEX($H327:$K327,0,MATCH(AN$303,$H$303:$K$303,0))*INDEX($J$297:$R$300,MATCH(AN$303,$I$297:$I$300,0),MATCH(AN$302,$J$296:$R$296,0))+IF(SUM($H327:$I327)&gt;0,INDEX($U$297:$AC$300,MATCH(AN$303,$I$297:$I$300,0),MATCH(AN$302,$J$296:$R$296,0)))</f>
        <v>1</v>
      </c>
      <c r="AO327" s="757" cm="1">
        <f t="array" ref="AO327">INDEX($H327:$K327,0,MATCH(AO$303,$H$303:$K$303,0))*INDEX($J$297:$R$300,MATCH(AO$303,$I$297:$I$300,0),MATCH(AO$302,$J$296:$R$296,0))+IF(SUM($H327:$I327)&gt;0,INDEX($U$297:$AC$300,MATCH(AO$303,$I$297:$I$300,0),MATCH(AO$302,$J$296:$R$296,0)))</f>
        <v>1</v>
      </c>
      <c r="AP327" s="757" cm="1">
        <f t="array" ref="AP327">INDEX($H327:$K327,0,MATCH(AP$303,$H$303:$K$303,0))*INDEX($J$297:$R$300,MATCH(AP$303,$I$297:$I$300,0),MATCH(AP$302,$J$296:$R$296,0))+IF(SUM($H327:$I327)&gt;0,INDEX($U$297:$AC$300,MATCH(AP$303,$I$297:$I$300,0),MATCH(AP$302,$J$296:$R$296,0)))</f>
        <v>2</v>
      </c>
      <c r="AQ327" s="757" cm="1">
        <f t="array" ref="AQ327">INDEX($H327:$K327,0,MATCH(AQ$303,$H$303:$K$303,0))*INDEX($J$297:$R$300,MATCH(AQ$303,$I$297:$I$300,0),MATCH(AQ$302,$J$296:$R$296,0))+IF(SUM($H327:$I327)&gt;0,INDEX($U$297:$AC$300,MATCH(AQ$303,$I$297:$I$300,0),MATCH(AQ$302,$J$296:$R$296,0)))</f>
        <v>0</v>
      </c>
      <c r="AR327" s="757" cm="1">
        <f t="array" ref="AR327">INDEX($H327:$K327,0,MATCH(AR$303,$H$303:$K$303,0))*INDEX($J$297:$R$300,MATCH(AR$303,$I$297:$I$300,0),MATCH(AR$302,$J$296:$R$296,0))+IF(SUM($H327:$I327)&gt;0,INDEX($U$297:$AC$300,MATCH(AR$303,$I$297:$I$300,0),MATCH(AR$302,$J$296:$R$296,0)))</f>
        <v>1</v>
      </c>
      <c r="AS327" s="757" cm="1">
        <f t="array" ref="AS327">INDEX($H327:$K327,0,MATCH(AS$303,$H$303:$K$303,0))*INDEX($J$297:$R$300,MATCH(AS$303,$I$297:$I$300,0),MATCH(AS$302,$J$296:$R$296,0))+IF(SUM($H327:$I327)&gt;0,INDEX($U$297:$AC$300,MATCH(AS$303,$I$297:$I$300,0),MATCH(AS$302,$J$296:$R$296,0)))</f>
        <v>1</v>
      </c>
      <c r="AT327" s="757" cm="1">
        <f t="array" ref="AT327">INDEX($H327:$K327,0,MATCH(AT$303,$H$303:$K$303,0))*INDEX($J$297:$R$300,MATCH(AT$303,$I$297:$I$300,0),MATCH(AT$302,$J$296:$R$296,0))+IF(SUM($H327:$I327)&gt;0,INDEX($U$297:$AC$300,MATCH(AT$303,$I$297:$I$300,0),MATCH(AT$302,$J$296:$R$296,0)))</f>
        <v>2</v>
      </c>
      <c r="AU327" s="757"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4.5" outlineLevel="1" x14ac:dyDescent="0.35">
      <c r="A328" s="6"/>
      <c r="B328" s="7"/>
      <c r="C328" s="17"/>
      <c r="D328" s="17"/>
      <c r="E328" s="17"/>
      <c r="F328" s="26"/>
      <c r="G328" s="26" t="str">
        <f t="shared" si="123"/>
        <v>AYAWA1wd</v>
      </c>
      <c r="H328" s="223">
        <f t="shared" ref="H328:J328" si="149">IF($H268&gt;0,INDEX($Z$168:$AC$180,MATCH($M149,$Y$168:$Y$180,0),MATCH(H$303,$Z$167:$AC$167,0)),0)</f>
        <v>0</v>
      </c>
      <c r="I328" s="223">
        <f t="shared" si="149"/>
        <v>1</v>
      </c>
      <c r="J328" s="223">
        <f t="shared" si="149"/>
        <v>2</v>
      </c>
      <c r="K328" s="223">
        <f t="shared" si="126"/>
        <v>1</v>
      </c>
      <c r="L328" s="757" cm="1">
        <f t="array" ref="L328">INDEX($H328:$K328,0,MATCH(L$303,$H$303:$K$303,0))*INDEX($J$297:$R$300,MATCH(L$303,$I$297:$I$300,0),MATCH(L$302,$J$296:$R$296,0))+IF(SUM($H328:$I328)&gt;0,INDEX($U$297:$AC$300,MATCH(L$303,$I$297:$I$300,0),MATCH(L$302,$J$296:$R$296,0)))</f>
        <v>1</v>
      </c>
      <c r="M328" s="757" cm="1">
        <f t="array" ref="M328">INDEX($H328:$K328,0,MATCH(M$303,$H$303:$K$303,0))*INDEX($J$297:$R$300,MATCH(M$303,$I$297:$I$300,0),MATCH(M$302,$J$296:$R$296,0))+IF(SUM($H328:$I328)&gt;0,INDEX($U$297:$AC$300,MATCH(M$303,$I$297:$I$300,0),MATCH(M$302,$J$296:$R$296,0)))</f>
        <v>1</v>
      </c>
      <c r="N328" s="757" cm="1">
        <f t="array" ref="N328">INDEX($H328:$K328,0,MATCH(N$303,$H$303:$K$303,0))*INDEX($J$297:$R$300,MATCH(N$303,$I$297:$I$300,0),MATCH(N$302,$J$296:$R$296,0))+IF(SUM($H328:$I328)&gt;0,INDEX($U$297:$AC$300,MATCH(N$303,$I$297:$I$300,0),MATCH(N$302,$J$296:$R$296,0)))</f>
        <v>2</v>
      </c>
      <c r="O328" s="757" cm="1">
        <f t="array" ref="O328">INDEX($H328:$K328,0,MATCH(O$303,$H$303:$K$303,0))*INDEX($J$297:$R$300,MATCH(O$303,$I$297:$I$300,0),MATCH(O$302,$J$296:$R$296,0))+IF(SUM($H328:$I328)&gt;0,INDEX($U$297:$AC$300,MATCH(O$303,$I$297:$I$300,0),MATCH(O$302,$J$296:$R$296,0)))</f>
        <v>1.5</v>
      </c>
      <c r="P328" s="757" cm="1">
        <f t="array" ref="P328">INDEX($H328:$K328,0,MATCH(P$303,$H$303:$K$303,0))*INDEX($J$297:$R$300,MATCH(P$303,$I$297:$I$300,0),MATCH(P$302,$J$296:$R$296,0))+IF(SUM($H328:$I328)&gt;0,INDEX($U$297:$AC$300,MATCH(P$303,$I$297:$I$300,0),MATCH(P$302,$J$296:$R$296,0)))</f>
        <v>1</v>
      </c>
      <c r="Q328" s="757" cm="1">
        <f t="array" ref="Q328">INDEX($H328:$K328,0,MATCH(Q$303,$H$303:$K$303,0))*INDEX($J$297:$R$300,MATCH(Q$303,$I$297:$I$300,0),MATCH(Q$302,$J$296:$R$296,0))+IF(SUM($H328:$I328)&gt;0,INDEX($U$297:$AC$300,MATCH(Q$303,$I$297:$I$300,0),MATCH(Q$302,$J$296:$R$296,0)))</f>
        <v>1</v>
      </c>
      <c r="R328" s="757" cm="1">
        <f t="array" ref="R328">INDEX($H328:$K328,0,MATCH(R$303,$H$303:$K$303,0))*INDEX($J$297:$R$300,MATCH(R$303,$I$297:$I$300,0),MATCH(R$302,$J$296:$R$296,0))+IF(SUM($H328:$I328)&gt;0,INDEX($U$297:$AC$300,MATCH(R$303,$I$297:$I$300,0),MATCH(R$302,$J$296:$R$296,0)))</f>
        <v>2</v>
      </c>
      <c r="S328" s="757" cm="1">
        <f t="array" ref="S328">INDEX($H328:$K328,0,MATCH(S$303,$H$303:$K$303,0))*INDEX($J$297:$R$300,MATCH(S$303,$I$297:$I$300,0),MATCH(S$302,$J$296:$R$296,0))+IF(SUM($H328:$I328)&gt;0,INDEX($U$297:$AC$300,MATCH(S$303,$I$297:$I$300,0),MATCH(S$302,$J$296:$R$296,0)))</f>
        <v>1</v>
      </c>
      <c r="T328" s="757" cm="1">
        <f t="array" ref="T328">INDEX($H328:$K328,0,MATCH(T$303,$H$303:$K$303,0))*INDEX($J$297:$R$300,MATCH(T$303,$I$297:$I$300,0),MATCH(T$302,$J$296:$R$296,0))+IF(SUM($H328:$I328)&gt;0,INDEX($U$297:$AC$300,MATCH(T$303,$I$297:$I$300,0),MATCH(T$302,$J$296:$R$296,0)))</f>
        <v>1</v>
      </c>
      <c r="U328" s="757" cm="1">
        <f t="array" ref="U328">INDEX($H328:$K328,0,MATCH(U$303,$H$303:$K$303,0))*INDEX($J$297:$R$300,MATCH(U$303,$I$297:$I$300,0),MATCH(U$302,$J$296:$R$296,0))+IF(SUM($H328:$I328)&gt;0,INDEX($U$297:$AC$300,MATCH(U$303,$I$297:$I$300,0),MATCH(U$302,$J$296:$R$296,0)))</f>
        <v>1</v>
      </c>
      <c r="V328" s="757" cm="1">
        <f t="array" ref="V328">INDEX($H328:$K328,0,MATCH(V$303,$H$303:$K$303,0))*INDEX($J$297:$R$300,MATCH(V$303,$I$297:$I$300,0),MATCH(V$302,$J$296:$R$296,0))+IF(SUM($H328:$I328)&gt;0,INDEX($U$297:$AC$300,MATCH(V$303,$I$297:$I$300,0),MATCH(V$302,$J$296:$R$296,0)))</f>
        <v>2</v>
      </c>
      <c r="W328" s="757" cm="1">
        <f t="array" ref="W328">INDEX($H328:$K328,0,MATCH(W$303,$H$303:$K$303,0))*INDEX($J$297:$R$300,MATCH(W$303,$I$297:$I$300,0),MATCH(W$302,$J$296:$R$296,0))+IF(SUM($H328:$I328)&gt;0,INDEX($U$297:$AC$300,MATCH(W$303,$I$297:$I$300,0),MATCH(W$302,$J$296:$R$296,0)))</f>
        <v>1</v>
      </c>
      <c r="X328" s="757" cm="1">
        <f t="array" ref="X328">INDEX($H328:$K328,0,MATCH(X$303,$H$303:$K$303,0))*INDEX($J$297:$R$300,MATCH(X$303,$I$297:$I$300,0),MATCH(X$302,$J$296:$R$296,0))+IF(SUM($H328:$I328)&gt;0,INDEX($U$297:$AC$300,MATCH(X$303,$I$297:$I$300,0),MATCH(X$302,$J$296:$R$296,0)))</f>
        <v>1</v>
      </c>
      <c r="Y328" s="757" cm="1">
        <f t="array" ref="Y328">INDEX($H328:$K328,0,MATCH(Y$303,$H$303:$K$303,0))*INDEX($J$297:$R$300,MATCH(Y$303,$I$297:$I$300,0),MATCH(Y$302,$J$296:$R$296,0))+IF(SUM($H328:$I328)&gt;0,INDEX($U$297:$AC$300,MATCH(Y$303,$I$297:$I$300,0),MATCH(Y$302,$J$296:$R$296,0)))</f>
        <v>1</v>
      </c>
      <c r="Z328" s="757" cm="1">
        <f t="array" ref="Z328">INDEX($H328:$K328,0,MATCH(Z$303,$H$303:$K$303,0))*INDEX($J$297:$R$300,MATCH(Z$303,$I$297:$I$300,0),MATCH(Z$302,$J$296:$R$296,0))+IF(SUM($H328:$I328)&gt;0,INDEX($U$297:$AC$300,MATCH(Z$303,$I$297:$I$300,0),MATCH(Z$302,$J$296:$R$296,0)))</f>
        <v>2</v>
      </c>
      <c r="AA328" s="757" cm="1">
        <f t="array" ref="AA328">INDEX($H328:$K328,0,MATCH(AA$303,$H$303:$K$303,0))*INDEX($J$297:$R$300,MATCH(AA$303,$I$297:$I$300,0),MATCH(AA$302,$J$296:$R$296,0))+IF(SUM($H328:$I328)&gt;0,INDEX($U$297:$AC$300,MATCH(AA$303,$I$297:$I$300,0),MATCH(AA$302,$J$296:$R$296,0)))</f>
        <v>0.5</v>
      </c>
      <c r="AB328" s="757" cm="1">
        <f t="array" ref="AB328">INDEX($H328:$K328,0,MATCH(AB$303,$H$303:$K$303,0))*INDEX($J$297:$R$300,MATCH(AB$303,$I$297:$I$300,0),MATCH(AB$302,$J$296:$R$296,0))+IF(SUM($H328:$I328)&gt;0,INDEX($U$297:$AC$300,MATCH(AB$303,$I$297:$I$300,0),MATCH(AB$302,$J$296:$R$296,0)))</f>
        <v>0</v>
      </c>
      <c r="AC328" s="757" cm="1">
        <f t="array" ref="AC328">INDEX($H328:$K328,0,MATCH(AC$303,$H$303:$K$303,0))*INDEX($J$297:$R$300,MATCH(AC$303,$I$297:$I$300,0),MATCH(AC$302,$J$296:$R$296,0))+IF(SUM($H328:$I328)&gt;0,INDEX($U$297:$AC$300,MATCH(AC$303,$I$297:$I$300,0),MATCH(AC$302,$J$296:$R$296,0)))</f>
        <v>1</v>
      </c>
      <c r="AD328" s="757" cm="1">
        <f t="array" ref="AD328">INDEX($H328:$K328,0,MATCH(AD$303,$H$303:$K$303,0))*INDEX($J$297:$R$300,MATCH(AD$303,$I$297:$I$300,0),MATCH(AD$302,$J$296:$R$296,0))+IF(SUM($H328:$I328)&gt;0,INDEX($U$297:$AC$300,MATCH(AD$303,$I$297:$I$300,0),MATCH(AD$302,$J$296:$R$296,0)))</f>
        <v>2</v>
      </c>
      <c r="AE328" s="757" cm="1">
        <f t="array" ref="AE328">INDEX($H328:$K328,0,MATCH(AE$303,$H$303:$K$303,0))*INDEX($J$297:$R$300,MATCH(AE$303,$I$297:$I$300,0),MATCH(AE$302,$J$296:$R$296,0))+IF(SUM($H328:$I328)&gt;0,INDEX($U$297:$AC$300,MATCH(AE$303,$I$297:$I$300,0),MATCH(AE$302,$J$296:$R$296,0)))</f>
        <v>1</v>
      </c>
      <c r="AF328" s="757" cm="1">
        <f t="array" ref="AF328">INDEX($H328:$K328,0,MATCH(AF$303,$H$303:$K$303,0))*INDEX($J$297:$R$300,MATCH(AF$303,$I$297:$I$300,0),MATCH(AF$302,$J$296:$R$296,0))+IF(SUM($H328:$I328)&gt;0,INDEX($U$297:$AC$300,MATCH(AF$303,$I$297:$I$300,0),MATCH(AF$302,$J$296:$R$296,0)))</f>
        <v>0</v>
      </c>
      <c r="AG328" s="757" cm="1">
        <f t="array" ref="AG328">INDEX($H328:$K328,0,MATCH(AG$303,$H$303:$K$303,0))*INDEX($J$297:$R$300,MATCH(AG$303,$I$297:$I$300,0),MATCH(AG$302,$J$296:$R$296,0))+IF(SUM($H328:$I328)&gt;0,INDEX($U$297:$AC$300,MATCH(AG$303,$I$297:$I$300,0),MATCH(AG$302,$J$296:$R$296,0)))</f>
        <v>1</v>
      </c>
      <c r="AH328" s="757" cm="1">
        <f t="array" ref="AH328">INDEX($H328:$K328,0,MATCH(AH$303,$H$303:$K$303,0))*INDEX($J$297:$R$300,MATCH(AH$303,$I$297:$I$300,0),MATCH(AH$302,$J$296:$R$296,0))+IF(SUM($H328:$I328)&gt;0,INDEX($U$297:$AC$300,MATCH(AH$303,$I$297:$I$300,0),MATCH(AH$302,$J$296:$R$296,0)))</f>
        <v>2</v>
      </c>
      <c r="AI328" s="757" cm="1">
        <f t="array" ref="AI328">INDEX($H328:$K328,0,MATCH(AI$303,$H$303:$K$303,0))*INDEX($J$297:$R$300,MATCH(AI$303,$I$297:$I$300,0),MATCH(AI$302,$J$296:$R$296,0))+IF(SUM($H328:$I328)&gt;0,INDEX($U$297:$AC$300,MATCH(AI$303,$I$297:$I$300,0),MATCH(AI$302,$J$296:$R$296,0)))</f>
        <v>0.5</v>
      </c>
      <c r="AJ328" s="757" cm="1">
        <f t="array" ref="AJ328">INDEX($H328:$K328,0,MATCH(AJ$303,$H$303:$K$303,0))*INDEX($J$297:$R$300,MATCH(AJ$303,$I$297:$I$300,0),MATCH(AJ$302,$J$296:$R$296,0))+IF(SUM($H328:$I328)&gt;0,INDEX($U$297:$AC$300,MATCH(AJ$303,$I$297:$I$300,0),MATCH(AJ$302,$J$296:$R$296,0)))</f>
        <v>0</v>
      </c>
      <c r="AK328" s="757" cm="1">
        <f t="array" ref="AK328">INDEX($H328:$K328,0,MATCH(AK$303,$H$303:$K$303,0))*INDEX($J$297:$R$300,MATCH(AK$303,$I$297:$I$300,0),MATCH(AK$302,$J$296:$R$296,0))+IF(SUM($H328:$I328)&gt;0,INDEX($U$297:$AC$300,MATCH(AK$303,$I$297:$I$300,0),MATCH(AK$302,$J$296:$R$296,0)))</f>
        <v>1</v>
      </c>
      <c r="AL328" s="757" cm="1">
        <f t="array" ref="AL328">INDEX($H328:$K328,0,MATCH(AL$303,$H$303:$K$303,0))*INDEX($J$297:$R$300,MATCH(AL$303,$I$297:$I$300,0),MATCH(AL$302,$J$296:$R$296,0))+IF(SUM($H328:$I328)&gt;0,INDEX($U$297:$AC$300,MATCH(AL$303,$I$297:$I$300,0),MATCH(AL$302,$J$296:$R$296,0)))</f>
        <v>2</v>
      </c>
      <c r="AM328" s="757" cm="1">
        <f t="array" ref="AM328">INDEX($H328:$K328,0,MATCH(AM$303,$H$303:$K$303,0))*INDEX($J$297:$R$300,MATCH(AM$303,$I$297:$I$300,0),MATCH(AM$302,$J$296:$R$296,0))+IF(SUM($H328:$I328)&gt;0,INDEX($U$297:$AC$300,MATCH(AM$303,$I$297:$I$300,0),MATCH(AM$302,$J$296:$R$296,0)))</f>
        <v>0.5</v>
      </c>
      <c r="AN328" s="757" cm="1">
        <f t="array" ref="AN328">INDEX($H328:$K328,0,MATCH(AN$303,$H$303:$K$303,0))*INDEX($J$297:$R$300,MATCH(AN$303,$I$297:$I$300,0),MATCH(AN$302,$J$296:$R$296,0))+IF(SUM($H328:$I328)&gt;0,INDEX($U$297:$AC$300,MATCH(AN$303,$I$297:$I$300,0),MATCH(AN$302,$J$296:$R$296,0)))</f>
        <v>0</v>
      </c>
      <c r="AO328" s="757" cm="1">
        <f t="array" ref="AO328">INDEX($H328:$K328,0,MATCH(AO$303,$H$303:$K$303,0))*INDEX($J$297:$R$300,MATCH(AO$303,$I$297:$I$300,0),MATCH(AO$302,$J$296:$R$296,0))+IF(SUM($H328:$I328)&gt;0,INDEX($U$297:$AC$300,MATCH(AO$303,$I$297:$I$300,0),MATCH(AO$302,$J$296:$R$296,0)))</f>
        <v>1</v>
      </c>
      <c r="AP328" s="757" cm="1">
        <f t="array" ref="AP328">INDEX($H328:$K328,0,MATCH(AP$303,$H$303:$K$303,0))*INDEX($J$297:$R$300,MATCH(AP$303,$I$297:$I$300,0),MATCH(AP$302,$J$296:$R$296,0))+IF(SUM($H328:$I328)&gt;0,INDEX($U$297:$AC$300,MATCH(AP$303,$I$297:$I$300,0),MATCH(AP$302,$J$296:$R$296,0)))</f>
        <v>2</v>
      </c>
      <c r="AQ328" s="757" cm="1">
        <f t="array" ref="AQ328">INDEX($H328:$K328,0,MATCH(AQ$303,$H$303:$K$303,0))*INDEX($J$297:$R$300,MATCH(AQ$303,$I$297:$I$300,0),MATCH(AQ$302,$J$296:$R$296,0))+IF(SUM($H328:$I328)&gt;0,INDEX($U$297:$AC$300,MATCH(AQ$303,$I$297:$I$300,0),MATCH(AQ$302,$J$296:$R$296,0)))</f>
        <v>0</v>
      </c>
      <c r="AR328" s="757" cm="1">
        <f t="array" ref="AR328">INDEX($H328:$K328,0,MATCH(AR$303,$H$303:$K$303,0))*INDEX($J$297:$R$300,MATCH(AR$303,$I$297:$I$300,0),MATCH(AR$302,$J$296:$R$296,0))+IF(SUM($H328:$I328)&gt;0,INDEX($U$297:$AC$300,MATCH(AR$303,$I$297:$I$300,0),MATCH(AR$302,$J$296:$R$296,0)))</f>
        <v>0</v>
      </c>
      <c r="AS328" s="757" cm="1">
        <f t="array" ref="AS328">INDEX($H328:$K328,0,MATCH(AS$303,$H$303:$K$303,0))*INDEX($J$297:$R$300,MATCH(AS$303,$I$297:$I$300,0),MATCH(AS$302,$J$296:$R$296,0))+IF(SUM($H328:$I328)&gt;0,INDEX($U$297:$AC$300,MATCH(AS$303,$I$297:$I$300,0),MATCH(AS$302,$J$296:$R$296,0)))</f>
        <v>1</v>
      </c>
      <c r="AT328" s="757" cm="1">
        <f t="array" ref="AT328">INDEX($H328:$K328,0,MATCH(AT$303,$H$303:$K$303,0))*INDEX($J$297:$R$300,MATCH(AT$303,$I$297:$I$300,0),MATCH(AT$302,$J$296:$R$296,0))+IF(SUM($H328:$I328)&gt;0,INDEX($U$297:$AC$300,MATCH(AT$303,$I$297:$I$300,0),MATCH(AT$302,$J$296:$R$296,0)))</f>
        <v>2</v>
      </c>
      <c r="AU328" s="757"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4.5" outlineLevel="1" x14ac:dyDescent="0.35">
      <c r="A329" s="6"/>
      <c r="B329" s="7"/>
      <c r="C329" s="17"/>
      <c r="D329" s="17"/>
      <c r="E329" s="17"/>
      <c r="F329" s="26"/>
      <c r="G329" s="26" t="str">
        <f t="shared" si="123"/>
        <v>YAWA2Wa</v>
      </c>
      <c r="H329" s="223">
        <f t="shared" ref="H329:J329" si="150">IF($H269&gt;0,INDEX($Z$168:$AC$180,MATCH($M150,$Y$168:$Y$180,0),MATCH(H$303,$Z$167:$AC$167,0)),0)</f>
        <v>0</v>
      </c>
      <c r="I329" s="223">
        <f t="shared" si="150"/>
        <v>0</v>
      </c>
      <c r="J329" s="223">
        <f t="shared" si="150"/>
        <v>1</v>
      </c>
      <c r="K329" s="223">
        <f t="shared" si="126"/>
        <v>0</v>
      </c>
      <c r="L329" s="757" cm="1">
        <f t="array" ref="L329">INDEX($H329:$K329,0,MATCH(L$303,$H$303:$K$303,0))*INDEX($J$297:$R$300,MATCH(L$303,$I$297:$I$300,0),MATCH(L$302,$J$296:$R$296,0))+IF(SUM($H329:$I329)&gt;0,INDEX($U$297:$AC$300,MATCH(L$303,$I$297:$I$300,0),MATCH(L$302,$J$296:$R$296,0)))</f>
        <v>0</v>
      </c>
      <c r="M329" s="757" cm="1">
        <f t="array" ref="M329">INDEX($H329:$K329,0,MATCH(M$303,$H$303:$K$303,0))*INDEX($J$297:$R$300,MATCH(M$303,$I$297:$I$300,0),MATCH(M$302,$J$296:$R$296,0))+IF(SUM($H329:$I329)&gt;0,INDEX($U$297:$AC$300,MATCH(M$303,$I$297:$I$300,0),MATCH(M$302,$J$296:$R$296,0)))</f>
        <v>0</v>
      </c>
      <c r="N329" s="757" cm="1">
        <f t="array" ref="N329">INDEX($H329:$K329,0,MATCH(N$303,$H$303:$K$303,0))*INDEX($J$297:$R$300,MATCH(N$303,$I$297:$I$300,0),MATCH(N$302,$J$296:$R$296,0))+IF(SUM($H329:$I329)&gt;0,INDEX($U$297:$AC$300,MATCH(N$303,$I$297:$I$300,0),MATCH(N$302,$J$296:$R$296,0)))</f>
        <v>1</v>
      </c>
      <c r="O329" s="757" cm="1">
        <f t="array" ref="O329">INDEX($H329:$K329,0,MATCH(O$303,$H$303:$K$303,0))*INDEX($J$297:$R$300,MATCH(O$303,$I$297:$I$300,0),MATCH(O$302,$J$296:$R$296,0))+IF(SUM($H329:$I329)&gt;0,INDEX($U$297:$AC$300,MATCH(O$303,$I$297:$I$300,0),MATCH(O$302,$J$296:$R$296,0)))</f>
        <v>0</v>
      </c>
      <c r="P329" s="757" cm="1">
        <f t="array" ref="P329">INDEX($H329:$K329,0,MATCH(P$303,$H$303:$K$303,0))*INDEX($J$297:$R$300,MATCH(P$303,$I$297:$I$300,0),MATCH(P$302,$J$296:$R$296,0))+IF(SUM($H329:$I329)&gt;0,INDEX($U$297:$AC$300,MATCH(P$303,$I$297:$I$300,0),MATCH(P$302,$J$296:$R$296,0)))</f>
        <v>0</v>
      </c>
      <c r="Q329" s="757" cm="1">
        <f t="array" ref="Q329">INDEX($H329:$K329,0,MATCH(Q$303,$H$303:$K$303,0))*INDEX($J$297:$R$300,MATCH(Q$303,$I$297:$I$300,0),MATCH(Q$302,$J$296:$R$296,0))+IF(SUM($H329:$I329)&gt;0,INDEX($U$297:$AC$300,MATCH(Q$303,$I$297:$I$300,0),MATCH(Q$302,$J$296:$R$296,0)))</f>
        <v>0</v>
      </c>
      <c r="R329" s="757" cm="1">
        <f t="array" ref="R329">INDEX($H329:$K329,0,MATCH(R$303,$H$303:$K$303,0))*INDEX($J$297:$R$300,MATCH(R$303,$I$297:$I$300,0),MATCH(R$302,$J$296:$R$296,0))+IF(SUM($H329:$I329)&gt;0,INDEX($U$297:$AC$300,MATCH(R$303,$I$297:$I$300,0),MATCH(R$302,$J$296:$R$296,0)))</f>
        <v>1</v>
      </c>
      <c r="S329" s="757" cm="1">
        <f t="array" ref="S329">INDEX($H329:$K329,0,MATCH(S$303,$H$303:$K$303,0))*INDEX($J$297:$R$300,MATCH(S$303,$I$297:$I$300,0),MATCH(S$302,$J$296:$R$296,0))+IF(SUM($H329:$I329)&gt;0,INDEX($U$297:$AC$300,MATCH(S$303,$I$297:$I$300,0),MATCH(S$302,$J$296:$R$296,0)))</f>
        <v>0</v>
      </c>
      <c r="T329" s="757" cm="1">
        <f t="array" ref="T329">INDEX($H329:$K329,0,MATCH(T$303,$H$303:$K$303,0))*INDEX($J$297:$R$300,MATCH(T$303,$I$297:$I$300,0),MATCH(T$302,$J$296:$R$296,0))+IF(SUM($H329:$I329)&gt;0,INDEX($U$297:$AC$300,MATCH(T$303,$I$297:$I$300,0),MATCH(T$302,$J$296:$R$296,0)))</f>
        <v>0</v>
      </c>
      <c r="U329" s="757" cm="1">
        <f t="array" ref="U329">INDEX($H329:$K329,0,MATCH(U$303,$H$303:$K$303,0))*INDEX($J$297:$R$300,MATCH(U$303,$I$297:$I$300,0),MATCH(U$302,$J$296:$R$296,0))+IF(SUM($H329:$I329)&gt;0,INDEX($U$297:$AC$300,MATCH(U$303,$I$297:$I$300,0),MATCH(U$302,$J$296:$R$296,0)))</f>
        <v>0</v>
      </c>
      <c r="V329" s="757" cm="1">
        <f t="array" ref="V329">INDEX($H329:$K329,0,MATCH(V$303,$H$303:$K$303,0))*INDEX($J$297:$R$300,MATCH(V$303,$I$297:$I$300,0),MATCH(V$302,$J$296:$R$296,0))+IF(SUM($H329:$I329)&gt;0,INDEX($U$297:$AC$300,MATCH(V$303,$I$297:$I$300,0),MATCH(V$302,$J$296:$R$296,0)))</f>
        <v>1</v>
      </c>
      <c r="W329" s="757" cm="1">
        <f t="array" ref="W329">INDEX($H329:$K329,0,MATCH(W$303,$H$303:$K$303,0))*INDEX($J$297:$R$300,MATCH(W$303,$I$297:$I$300,0),MATCH(W$302,$J$296:$R$296,0))+IF(SUM($H329:$I329)&gt;0,INDEX($U$297:$AC$300,MATCH(W$303,$I$297:$I$300,0),MATCH(W$302,$J$296:$R$296,0)))</f>
        <v>0</v>
      </c>
      <c r="X329" s="757" cm="1">
        <f t="array" ref="X329">INDEX($H329:$K329,0,MATCH(X$303,$H$303:$K$303,0))*INDEX($J$297:$R$300,MATCH(X$303,$I$297:$I$300,0),MATCH(X$302,$J$296:$R$296,0))+IF(SUM($H329:$I329)&gt;0,INDEX($U$297:$AC$300,MATCH(X$303,$I$297:$I$300,0),MATCH(X$302,$J$296:$R$296,0)))</f>
        <v>0</v>
      </c>
      <c r="Y329" s="757" cm="1">
        <f t="array" ref="Y329">INDEX($H329:$K329,0,MATCH(Y$303,$H$303:$K$303,0))*INDEX($J$297:$R$300,MATCH(Y$303,$I$297:$I$300,0),MATCH(Y$302,$J$296:$R$296,0))+IF(SUM($H329:$I329)&gt;0,INDEX($U$297:$AC$300,MATCH(Y$303,$I$297:$I$300,0),MATCH(Y$302,$J$296:$R$296,0)))</f>
        <v>0</v>
      </c>
      <c r="Z329" s="757" cm="1">
        <f t="array" ref="Z329">INDEX($H329:$K329,0,MATCH(Z$303,$H$303:$K$303,0))*INDEX($J$297:$R$300,MATCH(Z$303,$I$297:$I$300,0),MATCH(Z$302,$J$296:$R$296,0))+IF(SUM($H329:$I329)&gt;0,INDEX($U$297:$AC$300,MATCH(Z$303,$I$297:$I$300,0),MATCH(Z$302,$J$296:$R$296,0)))</f>
        <v>1</v>
      </c>
      <c r="AA329" s="757" cm="1">
        <f t="array" ref="AA329">INDEX($H329:$K329,0,MATCH(AA$303,$H$303:$K$303,0))*INDEX($J$297:$R$300,MATCH(AA$303,$I$297:$I$300,0),MATCH(AA$302,$J$296:$R$296,0))+IF(SUM($H329:$I329)&gt;0,INDEX($U$297:$AC$300,MATCH(AA$303,$I$297:$I$300,0),MATCH(AA$302,$J$296:$R$296,0)))</f>
        <v>0</v>
      </c>
      <c r="AB329" s="757" cm="1">
        <f t="array" ref="AB329">INDEX($H329:$K329,0,MATCH(AB$303,$H$303:$K$303,0))*INDEX($J$297:$R$300,MATCH(AB$303,$I$297:$I$300,0),MATCH(AB$302,$J$296:$R$296,0))+IF(SUM($H329:$I329)&gt;0,INDEX($U$297:$AC$300,MATCH(AB$303,$I$297:$I$300,0),MATCH(AB$302,$J$296:$R$296,0)))</f>
        <v>0</v>
      </c>
      <c r="AC329" s="757" cm="1">
        <f t="array" ref="AC329">INDEX($H329:$K329,0,MATCH(AC$303,$H$303:$K$303,0))*INDEX($J$297:$R$300,MATCH(AC$303,$I$297:$I$300,0),MATCH(AC$302,$J$296:$R$296,0))+IF(SUM($H329:$I329)&gt;0,INDEX($U$297:$AC$300,MATCH(AC$303,$I$297:$I$300,0),MATCH(AC$302,$J$296:$R$296,0)))</f>
        <v>0</v>
      </c>
      <c r="AD329" s="757" cm="1">
        <f t="array" ref="AD329">INDEX($H329:$K329,0,MATCH(AD$303,$H$303:$K$303,0))*INDEX($J$297:$R$300,MATCH(AD$303,$I$297:$I$300,0),MATCH(AD$302,$J$296:$R$296,0))+IF(SUM($H329:$I329)&gt;0,INDEX($U$297:$AC$300,MATCH(AD$303,$I$297:$I$300,0),MATCH(AD$302,$J$296:$R$296,0)))</f>
        <v>1</v>
      </c>
      <c r="AE329" s="757" cm="1">
        <f t="array" ref="AE329">INDEX($H329:$K329,0,MATCH(AE$303,$H$303:$K$303,0))*INDEX($J$297:$R$300,MATCH(AE$303,$I$297:$I$300,0),MATCH(AE$302,$J$296:$R$296,0))+IF(SUM($H329:$I329)&gt;0,INDEX($U$297:$AC$300,MATCH(AE$303,$I$297:$I$300,0),MATCH(AE$302,$J$296:$R$296,0)))</f>
        <v>0</v>
      </c>
      <c r="AF329" s="757" cm="1">
        <f t="array" ref="AF329">INDEX($H329:$K329,0,MATCH(AF$303,$H$303:$K$303,0))*INDEX($J$297:$R$300,MATCH(AF$303,$I$297:$I$300,0),MATCH(AF$302,$J$296:$R$296,0))+IF(SUM($H329:$I329)&gt;0,INDEX($U$297:$AC$300,MATCH(AF$303,$I$297:$I$300,0),MATCH(AF$302,$J$296:$R$296,0)))</f>
        <v>0</v>
      </c>
      <c r="AG329" s="757" cm="1">
        <f t="array" ref="AG329">INDEX($H329:$K329,0,MATCH(AG$303,$H$303:$K$303,0))*INDEX($J$297:$R$300,MATCH(AG$303,$I$297:$I$300,0),MATCH(AG$302,$J$296:$R$296,0))+IF(SUM($H329:$I329)&gt;0,INDEX($U$297:$AC$300,MATCH(AG$303,$I$297:$I$300,0),MATCH(AG$302,$J$296:$R$296,0)))</f>
        <v>0</v>
      </c>
      <c r="AH329" s="757" cm="1">
        <f t="array" ref="AH329">INDEX($H329:$K329,0,MATCH(AH$303,$H$303:$K$303,0))*INDEX($J$297:$R$300,MATCH(AH$303,$I$297:$I$300,0),MATCH(AH$302,$J$296:$R$296,0))+IF(SUM($H329:$I329)&gt;0,INDEX($U$297:$AC$300,MATCH(AH$303,$I$297:$I$300,0),MATCH(AH$302,$J$296:$R$296,0)))</f>
        <v>1</v>
      </c>
      <c r="AI329" s="757" cm="1">
        <f t="array" ref="AI329">INDEX($H329:$K329,0,MATCH(AI$303,$H$303:$K$303,0))*INDEX($J$297:$R$300,MATCH(AI$303,$I$297:$I$300,0),MATCH(AI$302,$J$296:$R$296,0))+IF(SUM($H329:$I329)&gt;0,INDEX($U$297:$AC$300,MATCH(AI$303,$I$297:$I$300,0),MATCH(AI$302,$J$296:$R$296,0)))</f>
        <v>0</v>
      </c>
      <c r="AJ329" s="757" cm="1">
        <f t="array" ref="AJ329">INDEX($H329:$K329,0,MATCH(AJ$303,$H$303:$K$303,0))*INDEX($J$297:$R$300,MATCH(AJ$303,$I$297:$I$300,0),MATCH(AJ$302,$J$296:$R$296,0))+IF(SUM($H329:$I329)&gt;0,INDEX($U$297:$AC$300,MATCH(AJ$303,$I$297:$I$300,0),MATCH(AJ$302,$J$296:$R$296,0)))</f>
        <v>0</v>
      </c>
      <c r="AK329" s="757" cm="1">
        <f t="array" ref="AK329">INDEX($H329:$K329,0,MATCH(AK$303,$H$303:$K$303,0))*INDEX($J$297:$R$300,MATCH(AK$303,$I$297:$I$300,0),MATCH(AK$302,$J$296:$R$296,0))+IF(SUM($H329:$I329)&gt;0,INDEX($U$297:$AC$300,MATCH(AK$303,$I$297:$I$300,0),MATCH(AK$302,$J$296:$R$296,0)))</f>
        <v>0</v>
      </c>
      <c r="AL329" s="757" cm="1">
        <f t="array" ref="AL329">INDEX($H329:$K329,0,MATCH(AL$303,$H$303:$K$303,0))*INDEX($J$297:$R$300,MATCH(AL$303,$I$297:$I$300,0),MATCH(AL$302,$J$296:$R$296,0))+IF(SUM($H329:$I329)&gt;0,INDEX($U$297:$AC$300,MATCH(AL$303,$I$297:$I$300,0),MATCH(AL$302,$J$296:$R$296,0)))</f>
        <v>1</v>
      </c>
      <c r="AM329" s="757" cm="1">
        <f t="array" ref="AM329">INDEX($H329:$K329,0,MATCH(AM$303,$H$303:$K$303,0))*INDEX($J$297:$R$300,MATCH(AM$303,$I$297:$I$300,0),MATCH(AM$302,$J$296:$R$296,0))+IF(SUM($H329:$I329)&gt;0,INDEX($U$297:$AC$300,MATCH(AM$303,$I$297:$I$300,0),MATCH(AM$302,$J$296:$R$296,0)))</f>
        <v>0</v>
      </c>
      <c r="AN329" s="757" cm="1">
        <f t="array" ref="AN329">INDEX($H329:$K329,0,MATCH(AN$303,$H$303:$K$303,0))*INDEX($J$297:$R$300,MATCH(AN$303,$I$297:$I$300,0),MATCH(AN$302,$J$296:$R$296,0))+IF(SUM($H329:$I329)&gt;0,INDEX($U$297:$AC$300,MATCH(AN$303,$I$297:$I$300,0),MATCH(AN$302,$J$296:$R$296,0)))</f>
        <v>0</v>
      </c>
      <c r="AO329" s="757" cm="1">
        <f t="array" ref="AO329">INDEX($H329:$K329,0,MATCH(AO$303,$H$303:$K$303,0))*INDEX($J$297:$R$300,MATCH(AO$303,$I$297:$I$300,0),MATCH(AO$302,$J$296:$R$296,0))+IF(SUM($H329:$I329)&gt;0,INDEX($U$297:$AC$300,MATCH(AO$303,$I$297:$I$300,0),MATCH(AO$302,$J$296:$R$296,0)))</f>
        <v>0</v>
      </c>
      <c r="AP329" s="757" cm="1">
        <f t="array" ref="AP329">INDEX($H329:$K329,0,MATCH(AP$303,$H$303:$K$303,0))*INDEX($J$297:$R$300,MATCH(AP$303,$I$297:$I$300,0),MATCH(AP$302,$J$296:$R$296,0))+IF(SUM($H329:$I329)&gt;0,INDEX($U$297:$AC$300,MATCH(AP$303,$I$297:$I$300,0),MATCH(AP$302,$J$296:$R$296,0)))</f>
        <v>1</v>
      </c>
      <c r="AQ329" s="757" cm="1">
        <f t="array" ref="AQ329">INDEX($H329:$K329,0,MATCH(AQ$303,$H$303:$K$303,0))*INDEX($J$297:$R$300,MATCH(AQ$303,$I$297:$I$300,0),MATCH(AQ$302,$J$296:$R$296,0))+IF(SUM($H329:$I329)&gt;0,INDEX($U$297:$AC$300,MATCH(AQ$303,$I$297:$I$300,0),MATCH(AQ$302,$J$296:$R$296,0)))</f>
        <v>0</v>
      </c>
      <c r="AR329" s="757" cm="1">
        <f t="array" ref="AR329">INDEX($H329:$K329,0,MATCH(AR$303,$H$303:$K$303,0))*INDEX($J$297:$R$300,MATCH(AR$303,$I$297:$I$300,0),MATCH(AR$302,$J$296:$R$296,0))+IF(SUM($H329:$I329)&gt;0,INDEX($U$297:$AC$300,MATCH(AR$303,$I$297:$I$300,0),MATCH(AR$302,$J$296:$R$296,0)))</f>
        <v>0</v>
      </c>
      <c r="AS329" s="757" cm="1">
        <f t="array" ref="AS329">INDEX($H329:$K329,0,MATCH(AS$303,$H$303:$K$303,0))*INDEX($J$297:$R$300,MATCH(AS$303,$I$297:$I$300,0),MATCH(AS$302,$J$296:$R$296,0))+IF(SUM($H329:$I329)&gt;0,INDEX($U$297:$AC$300,MATCH(AS$303,$I$297:$I$300,0),MATCH(AS$302,$J$296:$R$296,0)))</f>
        <v>0</v>
      </c>
      <c r="AT329" s="757" cm="1">
        <f t="array" ref="AT329">INDEX($H329:$K329,0,MATCH(AT$303,$H$303:$K$303,0))*INDEX($J$297:$R$300,MATCH(AT$303,$I$297:$I$300,0),MATCH(AT$302,$J$296:$R$296,0))+IF(SUM($H329:$I329)&gt;0,INDEX($U$297:$AC$300,MATCH(AT$303,$I$297:$I$300,0),MATCH(AT$302,$J$296:$R$296,0)))</f>
        <v>1</v>
      </c>
      <c r="AU329" s="757"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4.5" outlineLevel="1" x14ac:dyDescent="0.35">
      <c r="A330" s="6"/>
      <c r="B330" s="7"/>
      <c r="C330" s="17"/>
      <c r="D330" s="17"/>
      <c r="E330" s="17"/>
      <c r="F330" s="26"/>
      <c r="G330" s="26" t="str">
        <f t="shared" si="123"/>
        <v>YYAWWa</v>
      </c>
      <c r="H330" s="223">
        <f t="shared" ref="H330:J330" si="151">IF($H270&gt;0,INDEX($Z$168:$AC$180,MATCH($M151,$Y$168:$Y$180,0),MATCH(H$303,$Z$167:$AC$167,0)),0)</f>
        <v>0</v>
      </c>
      <c r="I330" s="223">
        <f t="shared" si="151"/>
        <v>0</v>
      </c>
      <c r="J330" s="223">
        <f t="shared" si="151"/>
        <v>1</v>
      </c>
      <c r="K330" s="223">
        <f t="shared" si="126"/>
        <v>0</v>
      </c>
      <c r="L330" s="757" cm="1">
        <f t="array" ref="L330">INDEX($H330:$K330,0,MATCH(L$303,$H$303:$K$303,0))*INDEX($J$297:$R$300,MATCH(L$303,$I$297:$I$300,0),MATCH(L$302,$J$296:$R$296,0))+IF(SUM($H330:$I330)&gt;0,INDEX($U$297:$AC$300,MATCH(L$303,$I$297:$I$300,0),MATCH(L$302,$J$296:$R$296,0)))</f>
        <v>0</v>
      </c>
      <c r="M330" s="757" cm="1">
        <f t="array" ref="M330">INDEX($H330:$K330,0,MATCH(M$303,$H$303:$K$303,0))*INDEX($J$297:$R$300,MATCH(M$303,$I$297:$I$300,0),MATCH(M$302,$J$296:$R$296,0))+IF(SUM($H330:$I330)&gt;0,INDEX($U$297:$AC$300,MATCH(M$303,$I$297:$I$300,0),MATCH(M$302,$J$296:$R$296,0)))</f>
        <v>0</v>
      </c>
      <c r="N330" s="757" cm="1">
        <f t="array" ref="N330">INDEX($H330:$K330,0,MATCH(N$303,$H$303:$K$303,0))*INDEX($J$297:$R$300,MATCH(N$303,$I$297:$I$300,0),MATCH(N$302,$J$296:$R$296,0))+IF(SUM($H330:$I330)&gt;0,INDEX($U$297:$AC$300,MATCH(N$303,$I$297:$I$300,0),MATCH(N$302,$J$296:$R$296,0)))</f>
        <v>1</v>
      </c>
      <c r="O330" s="757" cm="1">
        <f t="array" ref="O330">INDEX($H330:$K330,0,MATCH(O$303,$H$303:$K$303,0))*INDEX($J$297:$R$300,MATCH(O$303,$I$297:$I$300,0),MATCH(O$302,$J$296:$R$296,0))+IF(SUM($H330:$I330)&gt;0,INDEX($U$297:$AC$300,MATCH(O$303,$I$297:$I$300,0),MATCH(O$302,$J$296:$R$296,0)))</f>
        <v>0</v>
      </c>
      <c r="P330" s="757" cm="1">
        <f t="array" ref="P330">INDEX($H330:$K330,0,MATCH(P$303,$H$303:$K$303,0))*INDEX($J$297:$R$300,MATCH(P$303,$I$297:$I$300,0),MATCH(P$302,$J$296:$R$296,0))+IF(SUM($H330:$I330)&gt;0,INDEX($U$297:$AC$300,MATCH(P$303,$I$297:$I$300,0),MATCH(P$302,$J$296:$R$296,0)))</f>
        <v>0</v>
      </c>
      <c r="Q330" s="757" cm="1">
        <f t="array" ref="Q330">INDEX($H330:$K330,0,MATCH(Q$303,$H$303:$K$303,0))*INDEX($J$297:$R$300,MATCH(Q$303,$I$297:$I$300,0),MATCH(Q$302,$J$296:$R$296,0))+IF(SUM($H330:$I330)&gt;0,INDEX($U$297:$AC$300,MATCH(Q$303,$I$297:$I$300,0),MATCH(Q$302,$J$296:$R$296,0)))</f>
        <v>0</v>
      </c>
      <c r="R330" s="757" cm="1">
        <f t="array" ref="R330">INDEX($H330:$K330,0,MATCH(R$303,$H$303:$K$303,0))*INDEX($J$297:$R$300,MATCH(R$303,$I$297:$I$300,0),MATCH(R$302,$J$296:$R$296,0))+IF(SUM($H330:$I330)&gt;0,INDEX($U$297:$AC$300,MATCH(R$303,$I$297:$I$300,0),MATCH(R$302,$J$296:$R$296,0)))</f>
        <v>1</v>
      </c>
      <c r="S330" s="757" cm="1">
        <f t="array" ref="S330">INDEX($H330:$K330,0,MATCH(S$303,$H$303:$K$303,0))*INDEX($J$297:$R$300,MATCH(S$303,$I$297:$I$300,0),MATCH(S$302,$J$296:$R$296,0))+IF(SUM($H330:$I330)&gt;0,INDEX($U$297:$AC$300,MATCH(S$303,$I$297:$I$300,0),MATCH(S$302,$J$296:$R$296,0)))</f>
        <v>0</v>
      </c>
      <c r="T330" s="757" cm="1">
        <f t="array" ref="T330">INDEX($H330:$K330,0,MATCH(T$303,$H$303:$K$303,0))*INDEX($J$297:$R$300,MATCH(T$303,$I$297:$I$300,0),MATCH(T$302,$J$296:$R$296,0))+IF(SUM($H330:$I330)&gt;0,INDEX($U$297:$AC$300,MATCH(T$303,$I$297:$I$300,0),MATCH(T$302,$J$296:$R$296,0)))</f>
        <v>0</v>
      </c>
      <c r="U330" s="757" cm="1">
        <f t="array" ref="U330">INDEX($H330:$K330,0,MATCH(U$303,$H$303:$K$303,0))*INDEX($J$297:$R$300,MATCH(U$303,$I$297:$I$300,0),MATCH(U$302,$J$296:$R$296,0))+IF(SUM($H330:$I330)&gt;0,INDEX($U$297:$AC$300,MATCH(U$303,$I$297:$I$300,0),MATCH(U$302,$J$296:$R$296,0)))</f>
        <v>0</v>
      </c>
      <c r="V330" s="757" cm="1">
        <f t="array" ref="V330">INDEX($H330:$K330,0,MATCH(V$303,$H$303:$K$303,0))*INDEX($J$297:$R$300,MATCH(V$303,$I$297:$I$300,0),MATCH(V$302,$J$296:$R$296,0))+IF(SUM($H330:$I330)&gt;0,INDEX($U$297:$AC$300,MATCH(V$303,$I$297:$I$300,0),MATCH(V$302,$J$296:$R$296,0)))</f>
        <v>1</v>
      </c>
      <c r="W330" s="757" cm="1">
        <f t="array" ref="W330">INDEX($H330:$K330,0,MATCH(W$303,$H$303:$K$303,0))*INDEX($J$297:$R$300,MATCH(W$303,$I$297:$I$300,0),MATCH(W$302,$J$296:$R$296,0))+IF(SUM($H330:$I330)&gt;0,INDEX($U$297:$AC$300,MATCH(W$303,$I$297:$I$300,0),MATCH(W$302,$J$296:$R$296,0)))</f>
        <v>0</v>
      </c>
      <c r="X330" s="757" cm="1">
        <f t="array" ref="X330">INDEX($H330:$K330,0,MATCH(X$303,$H$303:$K$303,0))*INDEX($J$297:$R$300,MATCH(X$303,$I$297:$I$300,0),MATCH(X$302,$J$296:$R$296,0))+IF(SUM($H330:$I330)&gt;0,INDEX($U$297:$AC$300,MATCH(X$303,$I$297:$I$300,0),MATCH(X$302,$J$296:$R$296,0)))</f>
        <v>0</v>
      </c>
      <c r="Y330" s="757" cm="1">
        <f t="array" ref="Y330">INDEX($H330:$K330,0,MATCH(Y$303,$H$303:$K$303,0))*INDEX($J$297:$R$300,MATCH(Y$303,$I$297:$I$300,0),MATCH(Y$302,$J$296:$R$296,0))+IF(SUM($H330:$I330)&gt;0,INDEX($U$297:$AC$300,MATCH(Y$303,$I$297:$I$300,0),MATCH(Y$302,$J$296:$R$296,0)))</f>
        <v>0</v>
      </c>
      <c r="Z330" s="757" cm="1">
        <f t="array" ref="Z330">INDEX($H330:$K330,0,MATCH(Z$303,$H$303:$K$303,0))*INDEX($J$297:$R$300,MATCH(Z$303,$I$297:$I$300,0),MATCH(Z$302,$J$296:$R$296,0))+IF(SUM($H330:$I330)&gt;0,INDEX($U$297:$AC$300,MATCH(Z$303,$I$297:$I$300,0),MATCH(Z$302,$J$296:$R$296,0)))</f>
        <v>1</v>
      </c>
      <c r="AA330" s="757" cm="1">
        <f t="array" ref="AA330">INDEX($H330:$K330,0,MATCH(AA$303,$H$303:$K$303,0))*INDEX($J$297:$R$300,MATCH(AA$303,$I$297:$I$300,0),MATCH(AA$302,$J$296:$R$296,0))+IF(SUM($H330:$I330)&gt;0,INDEX($U$297:$AC$300,MATCH(AA$303,$I$297:$I$300,0),MATCH(AA$302,$J$296:$R$296,0)))</f>
        <v>0</v>
      </c>
      <c r="AB330" s="757" cm="1">
        <f t="array" ref="AB330">INDEX($H330:$K330,0,MATCH(AB$303,$H$303:$K$303,0))*INDEX($J$297:$R$300,MATCH(AB$303,$I$297:$I$300,0),MATCH(AB$302,$J$296:$R$296,0))+IF(SUM($H330:$I330)&gt;0,INDEX($U$297:$AC$300,MATCH(AB$303,$I$297:$I$300,0),MATCH(AB$302,$J$296:$R$296,0)))</f>
        <v>0</v>
      </c>
      <c r="AC330" s="757" cm="1">
        <f t="array" ref="AC330">INDEX($H330:$K330,0,MATCH(AC$303,$H$303:$K$303,0))*INDEX($J$297:$R$300,MATCH(AC$303,$I$297:$I$300,0),MATCH(AC$302,$J$296:$R$296,0))+IF(SUM($H330:$I330)&gt;0,INDEX($U$297:$AC$300,MATCH(AC$303,$I$297:$I$300,0),MATCH(AC$302,$J$296:$R$296,0)))</f>
        <v>0</v>
      </c>
      <c r="AD330" s="757" cm="1">
        <f t="array" ref="AD330">INDEX($H330:$K330,0,MATCH(AD$303,$H$303:$K$303,0))*INDEX($J$297:$R$300,MATCH(AD$303,$I$297:$I$300,0),MATCH(AD$302,$J$296:$R$296,0))+IF(SUM($H330:$I330)&gt;0,INDEX($U$297:$AC$300,MATCH(AD$303,$I$297:$I$300,0),MATCH(AD$302,$J$296:$R$296,0)))</f>
        <v>1</v>
      </c>
      <c r="AE330" s="757" cm="1">
        <f t="array" ref="AE330">INDEX($H330:$K330,0,MATCH(AE$303,$H$303:$K$303,0))*INDEX($J$297:$R$300,MATCH(AE$303,$I$297:$I$300,0),MATCH(AE$302,$J$296:$R$296,0))+IF(SUM($H330:$I330)&gt;0,INDEX($U$297:$AC$300,MATCH(AE$303,$I$297:$I$300,0),MATCH(AE$302,$J$296:$R$296,0)))</f>
        <v>0</v>
      </c>
      <c r="AF330" s="757" cm="1">
        <f t="array" ref="AF330">INDEX($H330:$K330,0,MATCH(AF$303,$H$303:$K$303,0))*INDEX($J$297:$R$300,MATCH(AF$303,$I$297:$I$300,0),MATCH(AF$302,$J$296:$R$296,0))+IF(SUM($H330:$I330)&gt;0,INDEX($U$297:$AC$300,MATCH(AF$303,$I$297:$I$300,0),MATCH(AF$302,$J$296:$R$296,0)))</f>
        <v>0</v>
      </c>
      <c r="AG330" s="757" cm="1">
        <f t="array" ref="AG330">INDEX($H330:$K330,0,MATCH(AG$303,$H$303:$K$303,0))*INDEX($J$297:$R$300,MATCH(AG$303,$I$297:$I$300,0),MATCH(AG$302,$J$296:$R$296,0))+IF(SUM($H330:$I330)&gt;0,INDEX($U$297:$AC$300,MATCH(AG$303,$I$297:$I$300,0),MATCH(AG$302,$J$296:$R$296,0)))</f>
        <v>0</v>
      </c>
      <c r="AH330" s="757" cm="1">
        <f t="array" ref="AH330">INDEX($H330:$K330,0,MATCH(AH$303,$H$303:$K$303,0))*INDEX($J$297:$R$300,MATCH(AH$303,$I$297:$I$300,0),MATCH(AH$302,$J$296:$R$296,0))+IF(SUM($H330:$I330)&gt;0,INDEX($U$297:$AC$300,MATCH(AH$303,$I$297:$I$300,0),MATCH(AH$302,$J$296:$R$296,0)))</f>
        <v>1</v>
      </c>
      <c r="AI330" s="757" cm="1">
        <f t="array" ref="AI330">INDEX($H330:$K330,0,MATCH(AI$303,$H$303:$K$303,0))*INDEX($J$297:$R$300,MATCH(AI$303,$I$297:$I$300,0),MATCH(AI$302,$J$296:$R$296,0))+IF(SUM($H330:$I330)&gt;0,INDEX($U$297:$AC$300,MATCH(AI$303,$I$297:$I$300,0),MATCH(AI$302,$J$296:$R$296,0)))</f>
        <v>0</v>
      </c>
      <c r="AJ330" s="757" cm="1">
        <f t="array" ref="AJ330">INDEX($H330:$K330,0,MATCH(AJ$303,$H$303:$K$303,0))*INDEX($J$297:$R$300,MATCH(AJ$303,$I$297:$I$300,0),MATCH(AJ$302,$J$296:$R$296,0))+IF(SUM($H330:$I330)&gt;0,INDEX($U$297:$AC$300,MATCH(AJ$303,$I$297:$I$300,0),MATCH(AJ$302,$J$296:$R$296,0)))</f>
        <v>0</v>
      </c>
      <c r="AK330" s="757" cm="1">
        <f t="array" ref="AK330">INDEX($H330:$K330,0,MATCH(AK$303,$H$303:$K$303,0))*INDEX($J$297:$R$300,MATCH(AK$303,$I$297:$I$300,0),MATCH(AK$302,$J$296:$R$296,0))+IF(SUM($H330:$I330)&gt;0,INDEX($U$297:$AC$300,MATCH(AK$303,$I$297:$I$300,0),MATCH(AK$302,$J$296:$R$296,0)))</f>
        <v>0</v>
      </c>
      <c r="AL330" s="757" cm="1">
        <f t="array" ref="AL330">INDEX($H330:$K330,0,MATCH(AL$303,$H$303:$K$303,0))*INDEX($J$297:$R$300,MATCH(AL$303,$I$297:$I$300,0),MATCH(AL$302,$J$296:$R$296,0))+IF(SUM($H330:$I330)&gt;0,INDEX($U$297:$AC$300,MATCH(AL$303,$I$297:$I$300,0),MATCH(AL$302,$J$296:$R$296,0)))</f>
        <v>1</v>
      </c>
      <c r="AM330" s="757" cm="1">
        <f t="array" ref="AM330">INDEX($H330:$K330,0,MATCH(AM$303,$H$303:$K$303,0))*INDEX($J$297:$R$300,MATCH(AM$303,$I$297:$I$300,0),MATCH(AM$302,$J$296:$R$296,0))+IF(SUM($H330:$I330)&gt;0,INDEX($U$297:$AC$300,MATCH(AM$303,$I$297:$I$300,0),MATCH(AM$302,$J$296:$R$296,0)))</f>
        <v>0</v>
      </c>
      <c r="AN330" s="757" cm="1">
        <f t="array" ref="AN330">INDEX($H330:$K330,0,MATCH(AN$303,$H$303:$K$303,0))*INDEX($J$297:$R$300,MATCH(AN$303,$I$297:$I$300,0),MATCH(AN$302,$J$296:$R$296,0))+IF(SUM($H330:$I330)&gt;0,INDEX($U$297:$AC$300,MATCH(AN$303,$I$297:$I$300,0),MATCH(AN$302,$J$296:$R$296,0)))</f>
        <v>0</v>
      </c>
      <c r="AO330" s="757" cm="1">
        <f t="array" ref="AO330">INDEX($H330:$K330,0,MATCH(AO$303,$H$303:$K$303,0))*INDEX($J$297:$R$300,MATCH(AO$303,$I$297:$I$300,0),MATCH(AO$302,$J$296:$R$296,0))+IF(SUM($H330:$I330)&gt;0,INDEX($U$297:$AC$300,MATCH(AO$303,$I$297:$I$300,0),MATCH(AO$302,$J$296:$R$296,0)))</f>
        <v>0</v>
      </c>
      <c r="AP330" s="757" cm="1">
        <f t="array" ref="AP330">INDEX($H330:$K330,0,MATCH(AP$303,$H$303:$K$303,0))*INDEX($J$297:$R$300,MATCH(AP$303,$I$297:$I$300,0),MATCH(AP$302,$J$296:$R$296,0))+IF(SUM($H330:$I330)&gt;0,INDEX($U$297:$AC$300,MATCH(AP$303,$I$297:$I$300,0),MATCH(AP$302,$J$296:$R$296,0)))</f>
        <v>1</v>
      </c>
      <c r="AQ330" s="757" cm="1">
        <f t="array" ref="AQ330">INDEX($H330:$K330,0,MATCH(AQ$303,$H$303:$K$303,0))*INDEX($J$297:$R$300,MATCH(AQ$303,$I$297:$I$300,0),MATCH(AQ$302,$J$296:$R$296,0))+IF(SUM($H330:$I330)&gt;0,INDEX($U$297:$AC$300,MATCH(AQ$303,$I$297:$I$300,0),MATCH(AQ$302,$J$296:$R$296,0)))</f>
        <v>0</v>
      </c>
      <c r="AR330" s="757" cm="1">
        <f t="array" ref="AR330">INDEX($H330:$K330,0,MATCH(AR$303,$H$303:$K$303,0))*INDEX($J$297:$R$300,MATCH(AR$303,$I$297:$I$300,0),MATCH(AR$302,$J$296:$R$296,0))+IF(SUM($H330:$I330)&gt;0,INDEX($U$297:$AC$300,MATCH(AR$303,$I$297:$I$300,0),MATCH(AR$302,$J$296:$R$296,0)))</f>
        <v>0</v>
      </c>
      <c r="AS330" s="757" cm="1">
        <f t="array" ref="AS330">INDEX($H330:$K330,0,MATCH(AS$303,$H$303:$K$303,0))*INDEX($J$297:$R$300,MATCH(AS$303,$I$297:$I$300,0),MATCH(AS$302,$J$296:$R$296,0))+IF(SUM($H330:$I330)&gt;0,INDEX($U$297:$AC$300,MATCH(AS$303,$I$297:$I$300,0),MATCH(AS$302,$J$296:$R$296,0)))</f>
        <v>0</v>
      </c>
      <c r="AT330" s="757" cm="1">
        <f t="array" ref="AT330">INDEX($H330:$K330,0,MATCH(AT$303,$H$303:$K$303,0))*INDEX($J$297:$R$300,MATCH(AT$303,$I$297:$I$300,0),MATCH(AT$302,$J$296:$R$296,0))+IF(SUM($H330:$I330)&gt;0,INDEX($U$297:$AC$300,MATCH(AT$303,$I$297:$I$300,0),MATCH(AT$302,$J$296:$R$296,0)))</f>
        <v>1</v>
      </c>
      <c r="AU330" s="757"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4.5" outlineLevel="1" x14ac:dyDescent="0.35">
      <c r="A331" s="6"/>
      <c r="B331" s="7"/>
      <c r="C331" s="17"/>
      <c r="D331" s="17"/>
      <c r="E331" s="17"/>
      <c r="F331" s="26"/>
      <c r="G331" s="26" t="str">
        <f t="shared" si="123"/>
        <v>YYWA2Ww</v>
      </c>
      <c r="H331" s="223">
        <f t="shared" ref="H331:J331" si="152">IF($H271&gt;0,INDEX($Z$168:$AC$180,MATCH($M152,$Y$168:$Y$180,0),MATCH(H$303,$Z$167:$AC$167,0)),0)</f>
        <v>1</v>
      </c>
      <c r="I331" s="223">
        <f t="shared" si="152"/>
        <v>1</v>
      </c>
      <c r="J331" s="223">
        <f t="shared" si="152"/>
        <v>2</v>
      </c>
      <c r="K331" s="223">
        <f t="shared" si="126"/>
        <v>1</v>
      </c>
      <c r="L331" s="757" cm="1">
        <f t="array" ref="L331">INDEX($H331:$K331,0,MATCH(L$303,$H$303:$K$303,0))*INDEX($J$297:$R$300,MATCH(L$303,$I$297:$I$300,0),MATCH(L$302,$J$296:$R$296,0))+IF(SUM($H331:$I331)&gt;0,INDEX($U$297:$AC$300,MATCH(L$303,$I$297:$I$300,0),MATCH(L$302,$J$296:$R$296,0)))</f>
        <v>2</v>
      </c>
      <c r="M331" s="757" cm="1">
        <f t="array" ref="M331">INDEX($H331:$K331,0,MATCH(M$303,$H$303:$K$303,0))*INDEX($J$297:$R$300,MATCH(M$303,$I$297:$I$300,0),MATCH(M$302,$J$296:$R$296,0))+IF(SUM($H331:$I331)&gt;0,INDEX($U$297:$AC$300,MATCH(M$303,$I$297:$I$300,0),MATCH(M$302,$J$296:$R$296,0)))</f>
        <v>1</v>
      </c>
      <c r="N331" s="757" cm="1">
        <f t="array" ref="N331">INDEX($H331:$K331,0,MATCH(N$303,$H$303:$K$303,0))*INDEX($J$297:$R$300,MATCH(N$303,$I$297:$I$300,0),MATCH(N$302,$J$296:$R$296,0))+IF(SUM($H331:$I331)&gt;0,INDEX($U$297:$AC$300,MATCH(N$303,$I$297:$I$300,0),MATCH(N$302,$J$296:$R$296,0)))</f>
        <v>2</v>
      </c>
      <c r="O331" s="757" cm="1">
        <f t="array" ref="O331">INDEX($H331:$K331,0,MATCH(O$303,$H$303:$K$303,0))*INDEX($J$297:$R$300,MATCH(O$303,$I$297:$I$300,0),MATCH(O$302,$J$296:$R$296,0))+IF(SUM($H331:$I331)&gt;0,INDEX($U$297:$AC$300,MATCH(O$303,$I$297:$I$300,0),MATCH(O$302,$J$296:$R$296,0)))</f>
        <v>1.5</v>
      </c>
      <c r="P331" s="757" cm="1">
        <f t="array" ref="P331">INDEX($H331:$K331,0,MATCH(P$303,$H$303:$K$303,0))*INDEX($J$297:$R$300,MATCH(P$303,$I$297:$I$300,0),MATCH(P$302,$J$296:$R$296,0))+IF(SUM($H331:$I331)&gt;0,INDEX($U$297:$AC$300,MATCH(P$303,$I$297:$I$300,0),MATCH(P$302,$J$296:$R$296,0)))</f>
        <v>2</v>
      </c>
      <c r="Q331" s="757" cm="1">
        <f t="array" ref="Q331">INDEX($H331:$K331,0,MATCH(Q$303,$H$303:$K$303,0))*INDEX($J$297:$R$300,MATCH(Q$303,$I$297:$I$300,0),MATCH(Q$302,$J$296:$R$296,0))+IF(SUM($H331:$I331)&gt;0,INDEX($U$297:$AC$300,MATCH(Q$303,$I$297:$I$300,0),MATCH(Q$302,$J$296:$R$296,0)))</f>
        <v>1</v>
      </c>
      <c r="R331" s="757" cm="1">
        <f t="array" ref="R331">INDEX($H331:$K331,0,MATCH(R$303,$H$303:$K$303,0))*INDEX($J$297:$R$300,MATCH(R$303,$I$297:$I$300,0),MATCH(R$302,$J$296:$R$296,0))+IF(SUM($H331:$I331)&gt;0,INDEX($U$297:$AC$300,MATCH(R$303,$I$297:$I$300,0),MATCH(R$302,$J$296:$R$296,0)))</f>
        <v>2</v>
      </c>
      <c r="S331" s="757" cm="1">
        <f t="array" ref="S331">INDEX($H331:$K331,0,MATCH(S$303,$H$303:$K$303,0))*INDEX($J$297:$R$300,MATCH(S$303,$I$297:$I$300,0),MATCH(S$302,$J$296:$R$296,0))+IF(SUM($H331:$I331)&gt;0,INDEX($U$297:$AC$300,MATCH(S$303,$I$297:$I$300,0),MATCH(S$302,$J$296:$R$296,0)))</f>
        <v>1</v>
      </c>
      <c r="T331" s="757" cm="1">
        <f t="array" ref="T331">INDEX($H331:$K331,0,MATCH(T$303,$H$303:$K$303,0))*INDEX($J$297:$R$300,MATCH(T$303,$I$297:$I$300,0),MATCH(T$302,$J$296:$R$296,0))+IF(SUM($H331:$I331)&gt;0,INDEX($U$297:$AC$300,MATCH(T$303,$I$297:$I$300,0),MATCH(T$302,$J$296:$R$296,0)))</f>
        <v>2</v>
      </c>
      <c r="U331" s="757" cm="1">
        <f t="array" ref="U331">INDEX($H331:$K331,0,MATCH(U$303,$H$303:$K$303,0))*INDEX($J$297:$R$300,MATCH(U$303,$I$297:$I$300,0),MATCH(U$302,$J$296:$R$296,0))+IF(SUM($H331:$I331)&gt;0,INDEX($U$297:$AC$300,MATCH(U$303,$I$297:$I$300,0),MATCH(U$302,$J$296:$R$296,0)))</f>
        <v>1</v>
      </c>
      <c r="V331" s="757" cm="1">
        <f t="array" ref="V331">INDEX($H331:$K331,0,MATCH(V$303,$H$303:$K$303,0))*INDEX($J$297:$R$300,MATCH(V$303,$I$297:$I$300,0),MATCH(V$302,$J$296:$R$296,0))+IF(SUM($H331:$I331)&gt;0,INDEX($U$297:$AC$300,MATCH(V$303,$I$297:$I$300,0),MATCH(V$302,$J$296:$R$296,0)))</f>
        <v>2</v>
      </c>
      <c r="W331" s="757" cm="1">
        <f t="array" ref="W331">INDEX($H331:$K331,0,MATCH(W$303,$H$303:$K$303,0))*INDEX($J$297:$R$300,MATCH(W$303,$I$297:$I$300,0),MATCH(W$302,$J$296:$R$296,0))+IF(SUM($H331:$I331)&gt;0,INDEX($U$297:$AC$300,MATCH(W$303,$I$297:$I$300,0),MATCH(W$302,$J$296:$R$296,0)))</f>
        <v>1</v>
      </c>
      <c r="X331" s="757" cm="1">
        <f t="array" ref="X331">INDEX($H331:$K331,0,MATCH(X$303,$H$303:$K$303,0))*INDEX($J$297:$R$300,MATCH(X$303,$I$297:$I$300,0),MATCH(X$302,$J$296:$R$296,0))+IF(SUM($H331:$I331)&gt;0,INDEX($U$297:$AC$300,MATCH(X$303,$I$297:$I$300,0),MATCH(X$302,$J$296:$R$296,0)))</f>
        <v>2</v>
      </c>
      <c r="Y331" s="757" cm="1">
        <f t="array" ref="Y331">INDEX($H331:$K331,0,MATCH(Y$303,$H$303:$K$303,0))*INDEX($J$297:$R$300,MATCH(Y$303,$I$297:$I$300,0),MATCH(Y$302,$J$296:$R$296,0))+IF(SUM($H331:$I331)&gt;0,INDEX($U$297:$AC$300,MATCH(Y$303,$I$297:$I$300,0),MATCH(Y$302,$J$296:$R$296,0)))</f>
        <v>1</v>
      </c>
      <c r="Z331" s="757" cm="1">
        <f t="array" ref="Z331">INDEX($H331:$K331,0,MATCH(Z$303,$H$303:$K$303,0))*INDEX($J$297:$R$300,MATCH(Z$303,$I$297:$I$300,0),MATCH(Z$302,$J$296:$R$296,0))+IF(SUM($H331:$I331)&gt;0,INDEX($U$297:$AC$300,MATCH(Z$303,$I$297:$I$300,0),MATCH(Z$302,$J$296:$R$296,0)))</f>
        <v>2</v>
      </c>
      <c r="AA331" s="757" cm="1">
        <f t="array" ref="AA331">INDEX($H331:$K331,0,MATCH(AA$303,$H$303:$K$303,0))*INDEX($J$297:$R$300,MATCH(AA$303,$I$297:$I$300,0),MATCH(AA$302,$J$296:$R$296,0))+IF(SUM($H331:$I331)&gt;0,INDEX($U$297:$AC$300,MATCH(AA$303,$I$297:$I$300,0),MATCH(AA$302,$J$296:$R$296,0)))</f>
        <v>0.5</v>
      </c>
      <c r="AB331" s="757" cm="1">
        <f t="array" ref="AB331">INDEX($H331:$K331,0,MATCH(AB$303,$H$303:$K$303,0))*INDEX($J$297:$R$300,MATCH(AB$303,$I$297:$I$300,0),MATCH(AB$302,$J$296:$R$296,0))+IF(SUM($H331:$I331)&gt;0,INDEX($U$297:$AC$300,MATCH(AB$303,$I$297:$I$300,0),MATCH(AB$302,$J$296:$R$296,0)))</f>
        <v>1</v>
      </c>
      <c r="AC331" s="757" cm="1">
        <f t="array" ref="AC331">INDEX($H331:$K331,0,MATCH(AC$303,$H$303:$K$303,0))*INDEX($J$297:$R$300,MATCH(AC$303,$I$297:$I$300,0),MATCH(AC$302,$J$296:$R$296,0))+IF(SUM($H331:$I331)&gt;0,INDEX($U$297:$AC$300,MATCH(AC$303,$I$297:$I$300,0),MATCH(AC$302,$J$296:$R$296,0)))</f>
        <v>1</v>
      </c>
      <c r="AD331" s="757" cm="1">
        <f t="array" ref="AD331">INDEX($H331:$K331,0,MATCH(AD$303,$H$303:$K$303,0))*INDEX($J$297:$R$300,MATCH(AD$303,$I$297:$I$300,0),MATCH(AD$302,$J$296:$R$296,0))+IF(SUM($H331:$I331)&gt;0,INDEX($U$297:$AC$300,MATCH(AD$303,$I$297:$I$300,0),MATCH(AD$302,$J$296:$R$296,0)))</f>
        <v>2</v>
      </c>
      <c r="AE331" s="757" cm="1">
        <f t="array" ref="AE331">INDEX($H331:$K331,0,MATCH(AE$303,$H$303:$K$303,0))*INDEX($J$297:$R$300,MATCH(AE$303,$I$297:$I$300,0),MATCH(AE$302,$J$296:$R$296,0))+IF(SUM($H331:$I331)&gt;0,INDEX($U$297:$AC$300,MATCH(AE$303,$I$297:$I$300,0),MATCH(AE$302,$J$296:$R$296,0)))</f>
        <v>1</v>
      </c>
      <c r="AF331" s="757" cm="1">
        <f t="array" ref="AF331">INDEX($H331:$K331,0,MATCH(AF$303,$H$303:$K$303,0))*INDEX($J$297:$R$300,MATCH(AF$303,$I$297:$I$300,0),MATCH(AF$302,$J$296:$R$296,0))+IF(SUM($H331:$I331)&gt;0,INDEX($U$297:$AC$300,MATCH(AF$303,$I$297:$I$300,0),MATCH(AF$302,$J$296:$R$296,0)))</f>
        <v>1</v>
      </c>
      <c r="AG331" s="757" cm="1">
        <f t="array" ref="AG331">INDEX($H331:$K331,0,MATCH(AG$303,$H$303:$K$303,0))*INDEX($J$297:$R$300,MATCH(AG$303,$I$297:$I$300,0),MATCH(AG$302,$J$296:$R$296,0))+IF(SUM($H331:$I331)&gt;0,INDEX($U$297:$AC$300,MATCH(AG$303,$I$297:$I$300,0),MATCH(AG$302,$J$296:$R$296,0)))</f>
        <v>1</v>
      </c>
      <c r="AH331" s="757" cm="1">
        <f t="array" ref="AH331">INDEX($H331:$K331,0,MATCH(AH$303,$H$303:$K$303,0))*INDEX($J$297:$R$300,MATCH(AH$303,$I$297:$I$300,0),MATCH(AH$302,$J$296:$R$296,0))+IF(SUM($H331:$I331)&gt;0,INDEX($U$297:$AC$300,MATCH(AH$303,$I$297:$I$300,0),MATCH(AH$302,$J$296:$R$296,0)))</f>
        <v>2</v>
      </c>
      <c r="AI331" s="757" cm="1">
        <f t="array" ref="AI331">INDEX($H331:$K331,0,MATCH(AI$303,$H$303:$K$303,0))*INDEX($J$297:$R$300,MATCH(AI$303,$I$297:$I$300,0),MATCH(AI$302,$J$296:$R$296,0))+IF(SUM($H331:$I331)&gt;0,INDEX($U$297:$AC$300,MATCH(AI$303,$I$297:$I$300,0),MATCH(AI$302,$J$296:$R$296,0)))</f>
        <v>0.5</v>
      </c>
      <c r="AJ331" s="757" cm="1">
        <f t="array" ref="AJ331">INDEX($H331:$K331,0,MATCH(AJ$303,$H$303:$K$303,0))*INDEX($J$297:$R$300,MATCH(AJ$303,$I$297:$I$300,0),MATCH(AJ$302,$J$296:$R$296,0))+IF(SUM($H331:$I331)&gt;0,INDEX($U$297:$AC$300,MATCH(AJ$303,$I$297:$I$300,0),MATCH(AJ$302,$J$296:$R$296,0)))</f>
        <v>1</v>
      </c>
      <c r="AK331" s="757" cm="1">
        <f t="array" ref="AK331">INDEX($H331:$K331,0,MATCH(AK$303,$H$303:$K$303,0))*INDEX($J$297:$R$300,MATCH(AK$303,$I$297:$I$300,0),MATCH(AK$302,$J$296:$R$296,0))+IF(SUM($H331:$I331)&gt;0,INDEX($U$297:$AC$300,MATCH(AK$303,$I$297:$I$300,0),MATCH(AK$302,$J$296:$R$296,0)))</f>
        <v>1</v>
      </c>
      <c r="AL331" s="757" cm="1">
        <f t="array" ref="AL331">INDEX($H331:$K331,0,MATCH(AL$303,$H$303:$K$303,0))*INDEX($J$297:$R$300,MATCH(AL$303,$I$297:$I$300,0),MATCH(AL$302,$J$296:$R$296,0))+IF(SUM($H331:$I331)&gt;0,INDEX($U$297:$AC$300,MATCH(AL$303,$I$297:$I$300,0),MATCH(AL$302,$J$296:$R$296,0)))</f>
        <v>2</v>
      </c>
      <c r="AM331" s="757" cm="1">
        <f t="array" ref="AM331">INDEX($H331:$K331,0,MATCH(AM$303,$H$303:$K$303,0))*INDEX($J$297:$R$300,MATCH(AM$303,$I$297:$I$300,0),MATCH(AM$302,$J$296:$R$296,0))+IF(SUM($H331:$I331)&gt;0,INDEX($U$297:$AC$300,MATCH(AM$303,$I$297:$I$300,0),MATCH(AM$302,$J$296:$R$296,0)))</f>
        <v>0.5</v>
      </c>
      <c r="AN331" s="757" cm="1">
        <f t="array" ref="AN331">INDEX($H331:$K331,0,MATCH(AN$303,$H$303:$K$303,0))*INDEX($J$297:$R$300,MATCH(AN$303,$I$297:$I$300,0),MATCH(AN$302,$J$296:$R$296,0))+IF(SUM($H331:$I331)&gt;0,INDEX($U$297:$AC$300,MATCH(AN$303,$I$297:$I$300,0),MATCH(AN$302,$J$296:$R$296,0)))</f>
        <v>1</v>
      </c>
      <c r="AO331" s="757" cm="1">
        <f t="array" ref="AO331">INDEX($H331:$K331,0,MATCH(AO$303,$H$303:$K$303,0))*INDEX($J$297:$R$300,MATCH(AO$303,$I$297:$I$300,0),MATCH(AO$302,$J$296:$R$296,0))+IF(SUM($H331:$I331)&gt;0,INDEX($U$297:$AC$300,MATCH(AO$303,$I$297:$I$300,0),MATCH(AO$302,$J$296:$R$296,0)))</f>
        <v>1</v>
      </c>
      <c r="AP331" s="757" cm="1">
        <f t="array" ref="AP331">INDEX($H331:$K331,0,MATCH(AP$303,$H$303:$K$303,0))*INDEX($J$297:$R$300,MATCH(AP$303,$I$297:$I$300,0),MATCH(AP$302,$J$296:$R$296,0))+IF(SUM($H331:$I331)&gt;0,INDEX($U$297:$AC$300,MATCH(AP$303,$I$297:$I$300,0),MATCH(AP$302,$J$296:$R$296,0)))</f>
        <v>2</v>
      </c>
      <c r="AQ331" s="757" cm="1">
        <f t="array" ref="AQ331">INDEX($H331:$K331,0,MATCH(AQ$303,$H$303:$K$303,0))*INDEX($J$297:$R$300,MATCH(AQ$303,$I$297:$I$300,0),MATCH(AQ$302,$J$296:$R$296,0))+IF(SUM($H331:$I331)&gt;0,INDEX($U$297:$AC$300,MATCH(AQ$303,$I$297:$I$300,0),MATCH(AQ$302,$J$296:$R$296,0)))</f>
        <v>0</v>
      </c>
      <c r="AR331" s="757" cm="1">
        <f t="array" ref="AR331">INDEX($H331:$K331,0,MATCH(AR$303,$H$303:$K$303,0))*INDEX($J$297:$R$300,MATCH(AR$303,$I$297:$I$300,0),MATCH(AR$302,$J$296:$R$296,0))+IF(SUM($H331:$I331)&gt;0,INDEX($U$297:$AC$300,MATCH(AR$303,$I$297:$I$300,0),MATCH(AR$302,$J$296:$R$296,0)))</f>
        <v>1</v>
      </c>
      <c r="AS331" s="757" cm="1">
        <f t="array" ref="AS331">INDEX($H331:$K331,0,MATCH(AS$303,$H$303:$K$303,0))*INDEX($J$297:$R$300,MATCH(AS$303,$I$297:$I$300,0),MATCH(AS$302,$J$296:$R$296,0))+IF(SUM($H331:$I331)&gt;0,INDEX($U$297:$AC$300,MATCH(AS$303,$I$297:$I$300,0),MATCH(AS$302,$J$296:$R$296,0)))</f>
        <v>1</v>
      </c>
      <c r="AT331" s="757" cm="1">
        <f t="array" ref="AT331">INDEX($H331:$K331,0,MATCH(AT$303,$H$303:$K$303,0))*INDEX($J$297:$R$300,MATCH(AT$303,$I$297:$I$300,0),MATCH(AT$302,$J$296:$R$296,0))+IF(SUM($H331:$I331)&gt;0,INDEX($U$297:$AC$300,MATCH(AT$303,$I$297:$I$300,0),MATCH(AT$302,$J$296:$R$296,0)))</f>
        <v>2</v>
      </c>
      <c r="AU331" s="757"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4.5" outlineLevel="1" x14ac:dyDescent="0.35">
      <c r="A332" s="6"/>
      <c r="B332" s="7"/>
      <c r="C332" s="17"/>
      <c r="D332" s="17"/>
      <c r="E332" s="17"/>
      <c r="F332" s="26"/>
      <c r="G332" s="26" t="str">
        <f t="shared" si="123"/>
        <v>YYWA2Wwd</v>
      </c>
      <c r="H332" s="223">
        <f t="shared" ref="H332:J332" si="153">IF($H272&gt;0,INDEX($Z$168:$AC$180,MATCH($M153,$Y$168:$Y$180,0),MATCH(H$303,$Z$167:$AC$167,0)),0)</f>
        <v>0</v>
      </c>
      <c r="I332" s="223">
        <f t="shared" si="153"/>
        <v>1</v>
      </c>
      <c r="J332" s="223">
        <f t="shared" si="153"/>
        <v>2</v>
      </c>
      <c r="K332" s="223">
        <f t="shared" si="126"/>
        <v>1</v>
      </c>
      <c r="L332" s="757" cm="1">
        <f t="array" ref="L332">INDEX($H332:$K332,0,MATCH(L$303,$H$303:$K$303,0))*INDEX($J$297:$R$300,MATCH(L$303,$I$297:$I$300,0),MATCH(L$302,$J$296:$R$296,0))+IF(SUM($H332:$I332)&gt;0,INDEX($U$297:$AC$300,MATCH(L$303,$I$297:$I$300,0),MATCH(L$302,$J$296:$R$296,0)))</f>
        <v>1</v>
      </c>
      <c r="M332" s="757" cm="1">
        <f t="array" ref="M332">INDEX($H332:$K332,0,MATCH(M$303,$H$303:$K$303,0))*INDEX($J$297:$R$300,MATCH(M$303,$I$297:$I$300,0),MATCH(M$302,$J$296:$R$296,0))+IF(SUM($H332:$I332)&gt;0,INDEX($U$297:$AC$300,MATCH(M$303,$I$297:$I$300,0),MATCH(M$302,$J$296:$R$296,0)))</f>
        <v>1</v>
      </c>
      <c r="N332" s="757" cm="1">
        <f t="array" ref="N332">INDEX($H332:$K332,0,MATCH(N$303,$H$303:$K$303,0))*INDEX($J$297:$R$300,MATCH(N$303,$I$297:$I$300,0),MATCH(N$302,$J$296:$R$296,0))+IF(SUM($H332:$I332)&gt;0,INDEX($U$297:$AC$300,MATCH(N$303,$I$297:$I$300,0),MATCH(N$302,$J$296:$R$296,0)))</f>
        <v>2</v>
      </c>
      <c r="O332" s="757" cm="1">
        <f t="array" ref="O332">INDEX($H332:$K332,0,MATCH(O$303,$H$303:$K$303,0))*INDEX($J$297:$R$300,MATCH(O$303,$I$297:$I$300,0),MATCH(O$302,$J$296:$R$296,0))+IF(SUM($H332:$I332)&gt;0,INDEX($U$297:$AC$300,MATCH(O$303,$I$297:$I$300,0),MATCH(O$302,$J$296:$R$296,0)))</f>
        <v>1.5</v>
      </c>
      <c r="P332" s="757" cm="1">
        <f t="array" ref="P332">INDEX($H332:$K332,0,MATCH(P$303,$H$303:$K$303,0))*INDEX($J$297:$R$300,MATCH(P$303,$I$297:$I$300,0),MATCH(P$302,$J$296:$R$296,0))+IF(SUM($H332:$I332)&gt;0,INDEX($U$297:$AC$300,MATCH(P$303,$I$297:$I$300,0),MATCH(P$302,$J$296:$R$296,0)))</f>
        <v>1</v>
      </c>
      <c r="Q332" s="757" cm="1">
        <f t="array" ref="Q332">INDEX($H332:$K332,0,MATCH(Q$303,$H$303:$K$303,0))*INDEX($J$297:$R$300,MATCH(Q$303,$I$297:$I$300,0),MATCH(Q$302,$J$296:$R$296,0))+IF(SUM($H332:$I332)&gt;0,INDEX($U$297:$AC$300,MATCH(Q$303,$I$297:$I$300,0),MATCH(Q$302,$J$296:$R$296,0)))</f>
        <v>1</v>
      </c>
      <c r="R332" s="757" cm="1">
        <f t="array" ref="R332">INDEX($H332:$K332,0,MATCH(R$303,$H$303:$K$303,0))*INDEX($J$297:$R$300,MATCH(R$303,$I$297:$I$300,0),MATCH(R$302,$J$296:$R$296,0))+IF(SUM($H332:$I332)&gt;0,INDEX($U$297:$AC$300,MATCH(R$303,$I$297:$I$300,0),MATCH(R$302,$J$296:$R$296,0)))</f>
        <v>2</v>
      </c>
      <c r="S332" s="757" cm="1">
        <f t="array" ref="S332">INDEX($H332:$K332,0,MATCH(S$303,$H$303:$K$303,0))*INDEX($J$297:$R$300,MATCH(S$303,$I$297:$I$300,0),MATCH(S$302,$J$296:$R$296,0))+IF(SUM($H332:$I332)&gt;0,INDEX($U$297:$AC$300,MATCH(S$303,$I$297:$I$300,0),MATCH(S$302,$J$296:$R$296,0)))</f>
        <v>1</v>
      </c>
      <c r="T332" s="757" cm="1">
        <f t="array" ref="T332">INDEX($H332:$K332,0,MATCH(T$303,$H$303:$K$303,0))*INDEX($J$297:$R$300,MATCH(T$303,$I$297:$I$300,0),MATCH(T$302,$J$296:$R$296,0))+IF(SUM($H332:$I332)&gt;0,INDEX($U$297:$AC$300,MATCH(T$303,$I$297:$I$300,0),MATCH(T$302,$J$296:$R$296,0)))</f>
        <v>1</v>
      </c>
      <c r="U332" s="757" cm="1">
        <f t="array" ref="U332">INDEX($H332:$K332,0,MATCH(U$303,$H$303:$K$303,0))*INDEX($J$297:$R$300,MATCH(U$303,$I$297:$I$300,0),MATCH(U$302,$J$296:$R$296,0))+IF(SUM($H332:$I332)&gt;0,INDEX($U$297:$AC$300,MATCH(U$303,$I$297:$I$300,0),MATCH(U$302,$J$296:$R$296,0)))</f>
        <v>1</v>
      </c>
      <c r="V332" s="757" cm="1">
        <f t="array" ref="V332">INDEX($H332:$K332,0,MATCH(V$303,$H$303:$K$303,0))*INDEX($J$297:$R$300,MATCH(V$303,$I$297:$I$300,0),MATCH(V$302,$J$296:$R$296,0))+IF(SUM($H332:$I332)&gt;0,INDEX($U$297:$AC$300,MATCH(V$303,$I$297:$I$300,0),MATCH(V$302,$J$296:$R$296,0)))</f>
        <v>2</v>
      </c>
      <c r="W332" s="757" cm="1">
        <f t="array" ref="W332">INDEX($H332:$K332,0,MATCH(W$303,$H$303:$K$303,0))*INDEX($J$297:$R$300,MATCH(W$303,$I$297:$I$300,0),MATCH(W$302,$J$296:$R$296,0))+IF(SUM($H332:$I332)&gt;0,INDEX($U$297:$AC$300,MATCH(W$303,$I$297:$I$300,0),MATCH(W$302,$J$296:$R$296,0)))</f>
        <v>1</v>
      </c>
      <c r="X332" s="757" cm="1">
        <f t="array" ref="X332">INDEX($H332:$K332,0,MATCH(X$303,$H$303:$K$303,0))*INDEX($J$297:$R$300,MATCH(X$303,$I$297:$I$300,0),MATCH(X$302,$J$296:$R$296,0))+IF(SUM($H332:$I332)&gt;0,INDEX($U$297:$AC$300,MATCH(X$303,$I$297:$I$300,0),MATCH(X$302,$J$296:$R$296,0)))</f>
        <v>1</v>
      </c>
      <c r="Y332" s="757" cm="1">
        <f t="array" ref="Y332">INDEX($H332:$K332,0,MATCH(Y$303,$H$303:$K$303,0))*INDEX($J$297:$R$300,MATCH(Y$303,$I$297:$I$300,0),MATCH(Y$302,$J$296:$R$296,0))+IF(SUM($H332:$I332)&gt;0,INDEX($U$297:$AC$300,MATCH(Y$303,$I$297:$I$300,0),MATCH(Y$302,$J$296:$R$296,0)))</f>
        <v>1</v>
      </c>
      <c r="Z332" s="757" cm="1">
        <f t="array" ref="Z332">INDEX($H332:$K332,0,MATCH(Z$303,$H$303:$K$303,0))*INDEX($J$297:$R$300,MATCH(Z$303,$I$297:$I$300,0),MATCH(Z$302,$J$296:$R$296,0))+IF(SUM($H332:$I332)&gt;0,INDEX($U$297:$AC$300,MATCH(Z$303,$I$297:$I$300,0),MATCH(Z$302,$J$296:$R$296,0)))</f>
        <v>2</v>
      </c>
      <c r="AA332" s="757" cm="1">
        <f t="array" ref="AA332">INDEX($H332:$K332,0,MATCH(AA$303,$H$303:$K$303,0))*INDEX($J$297:$R$300,MATCH(AA$303,$I$297:$I$300,0),MATCH(AA$302,$J$296:$R$296,0))+IF(SUM($H332:$I332)&gt;0,INDEX($U$297:$AC$300,MATCH(AA$303,$I$297:$I$300,0),MATCH(AA$302,$J$296:$R$296,0)))</f>
        <v>0.5</v>
      </c>
      <c r="AB332" s="757" cm="1">
        <f t="array" ref="AB332">INDEX($H332:$K332,0,MATCH(AB$303,$H$303:$K$303,0))*INDEX($J$297:$R$300,MATCH(AB$303,$I$297:$I$300,0),MATCH(AB$302,$J$296:$R$296,0))+IF(SUM($H332:$I332)&gt;0,INDEX($U$297:$AC$300,MATCH(AB$303,$I$297:$I$300,0),MATCH(AB$302,$J$296:$R$296,0)))</f>
        <v>0</v>
      </c>
      <c r="AC332" s="757" cm="1">
        <f t="array" ref="AC332">INDEX($H332:$K332,0,MATCH(AC$303,$H$303:$K$303,0))*INDEX($J$297:$R$300,MATCH(AC$303,$I$297:$I$300,0),MATCH(AC$302,$J$296:$R$296,0))+IF(SUM($H332:$I332)&gt;0,INDEX($U$297:$AC$300,MATCH(AC$303,$I$297:$I$300,0),MATCH(AC$302,$J$296:$R$296,0)))</f>
        <v>1</v>
      </c>
      <c r="AD332" s="757" cm="1">
        <f t="array" ref="AD332">INDEX($H332:$K332,0,MATCH(AD$303,$H$303:$K$303,0))*INDEX($J$297:$R$300,MATCH(AD$303,$I$297:$I$300,0),MATCH(AD$302,$J$296:$R$296,0))+IF(SUM($H332:$I332)&gt;0,INDEX($U$297:$AC$300,MATCH(AD$303,$I$297:$I$300,0),MATCH(AD$302,$J$296:$R$296,0)))</f>
        <v>2</v>
      </c>
      <c r="AE332" s="757" cm="1">
        <f t="array" ref="AE332">INDEX($H332:$K332,0,MATCH(AE$303,$H$303:$K$303,0))*INDEX($J$297:$R$300,MATCH(AE$303,$I$297:$I$300,0),MATCH(AE$302,$J$296:$R$296,0))+IF(SUM($H332:$I332)&gt;0,INDEX($U$297:$AC$300,MATCH(AE$303,$I$297:$I$300,0),MATCH(AE$302,$J$296:$R$296,0)))</f>
        <v>1</v>
      </c>
      <c r="AF332" s="757" cm="1">
        <f t="array" ref="AF332">INDEX($H332:$K332,0,MATCH(AF$303,$H$303:$K$303,0))*INDEX($J$297:$R$300,MATCH(AF$303,$I$297:$I$300,0),MATCH(AF$302,$J$296:$R$296,0))+IF(SUM($H332:$I332)&gt;0,INDEX($U$297:$AC$300,MATCH(AF$303,$I$297:$I$300,0),MATCH(AF$302,$J$296:$R$296,0)))</f>
        <v>0</v>
      </c>
      <c r="AG332" s="757" cm="1">
        <f t="array" ref="AG332">INDEX($H332:$K332,0,MATCH(AG$303,$H$303:$K$303,0))*INDEX($J$297:$R$300,MATCH(AG$303,$I$297:$I$300,0),MATCH(AG$302,$J$296:$R$296,0))+IF(SUM($H332:$I332)&gt;0,INDEX($U$297:$AC$300,MATCH(AG$303,$I$297:$I$300,0),MATCH(AG$302,$J$296:$R$296,0)))</f>
        <v>1</v>
      </c>
      <c r="AH332" s="757" cm="1">
        <f t="array" ref="AH332">INDEX($H332:$K332,0,MATCH(AH$303,$H$303:$K$303,0))*INDEX($J$297:$R$300,MATCH(AH$303,$I$297:$I$300,0),MATCH(AH$302,$J$296:$R$296,0))+IF(SUM($H332:$I332)&gt;0,INDEX($U$297:$AC$300,MATCH(AH$303,$I$297:$I$300,0),MATCH(AH$302,$J$296:$R$296,0)))</f>
        <v>2</v>
      </c>
      <c r="AI332" s="757" cm="1">
        <f t="array" ref="AI332">INDEX($H332:$K332,0,MATCH(AI$303,$H$303:$K$303,0))*INDEX($J$297:$R$300,MATCH(AI$303,$I$297:$I$300,0),MATCH(AI$302,$J$296:$R$296,0))+IF(SUM($H332:$I332)&gt;0,INDEX($U$297:$AC$300,MATCH(AI$303,$I$297:$I$300,0),MATCH(AI$302,$J$296:$R$296,0)))</f>
        <v>0.5</v>
      </c>
      <c r="AJ332" s="757" cm="1">
        <f t="array" ref="AJ332">INDEX($H332:$K332,0,MATCH(AJ$303,$H$303:$K$303,0))*INDEX($J$297:$R$300,MATCH(AJ$303,$I$297:$I$300,0),MATCH(AJ$302,$J$296:$R$296,0))+IF(SUM($H332:$I332)&gt;0,INDEX($U$297:$AC$300,MATCH(AJ$303,$I$297:$I$300,0),MATCH(AJ$302,$J$296:$R$296,0)))</f>
        <v>0</v>
      </c>
      <c r="AK332" s="757" cm="1">
        <f t="array" ref="AK332">INDEX($H332:$K332,0,MATCH(AK$303,$H$303:$K$303,0))*INDEX($J$297:$R$300,MATCH(AK$303,$I$297:$I$300,0),MATCH(AK$302,$J$296:$R$296,0))+IF(SUM($H332:$I332)&gt;0,INDEX($U$297:$AC$300,MATCH(AK$303,$I$297:$I$300,0),MATCH(AK$302,$J$296:$R$296,0)))</f>
        <v>1</v>
      </c>
      <c r="AL332" s="757" cm="1">
        <f t="array" ref="AL332">INDEX($H332:$K332,0,MATCH(AL$303,$H$303:$K$303,0))*INDEX($J$297:$R$300,MATCH(AL$303,$I$297:$I$300,0),MATCH(AL$302,$J$296:$R$296,0))+IF(SUM($H332:$I332)&gt;0,INDEX($U$297:$AC$300,MATCH(AL$303,$I$297:$I$300,0),MATCH(AL$302,$J$296:$R$296,0)))</f>
        <v>2</v>
      </c>
      <c r="AM332" s="757" cm="1">
        <f t="array" ref="AM332">INDEX($H332:$K332,0,MATCH(AM$303,$H$303:$K$303,0))*INDEX($J$297:$R$300,MATCH(AM$303,$I$297:$I$300,0),MATCH(AM$302,$J$296:$R$296,0))+IF(SUM($H332:$I332)&gt;0,INDEX($U$297:$AC$300,MATCH(AM$303,$I$297:$I$300,0),MATCH(AM$302,$J$296:$R$296,0)))</f>
        <v>0.5</v>
      </c>
      <c r="AN332" s="757" cm="1">
        <f t="array" ref="AN332">INDEX($H332:$K332,0,MATCH(AN$303,$H$303:$K$303,0))*INDEX($J$297:$R$300,MATCH(AN$303,$I$297:$I$300,0),MATCH(AN$302,$J$296:$R$296,0))+IF(SUM($H332:$I332)&gt;0,INDEX($U$297:$AC$300,MATCH(AN$303,$I$297:$I$300,0),MATCH(AN$302,$J$296:$R$296,0)))</f>
        <v>0</v>
      </c>
      <c r="AO332" s="757" cm="1">
        <f t="array" ref="AO332">INDEX($H332:$K332,0,MATCH(AO$303,$H$303:$K$303,0))*INDEX($J$297:$R$300,MATCH(AO$303,$I$297:$I$300,0),MATCH(AO$302,$J$296:$R$296,0))+IF(SUM($H332:$I332)&gt;0,INDEX($U$297:$AC$300,MATCH(AO$303,$I$297:$I$300,0),MATCH(AO$302,$J$296:$R$296,0)))</f>
        <v>1</v>
      </c>
      <c r="AP332" s="757" cm="1">
        <f t="array" ref="AP332">INDEX($H332:$K332,0,MATCH(AP$303,$H$303:$K$303,0))*INDEX($J$297:$R$300,MATCH(AP$303,$I$297:$I$300,0),MATCH(AP$302,$J$296:$R$296,0))+IF(SUM($H332:$I332)&gt;0,INDEX($U$297:$AC$300,MATCH(AP$303,$I$297:$I$300,0),MATCH(AP$302,$J$296:$R$296,0)))</f>
        <v>2</v>
      </c>
      <c r="AQ332" s="757" cm="1">
        <f t="array" ref="AQ332">INDEX($H332:$K332,0,MATCH(AQ$303,$H$303:$K$303,0))*INDEX($J$297:$R$300,MATCH(AQ$303,$I$297:$I$300,0),MATCH(AQ$302,$J$296:$R$296,0))+IF(SUM($H332:$I332)&gt;0,INDEX($U$297:$AC$300,MATCH(AQ$303,$I$297:$I$300,0),MATCH(AQ$302,$J$296:$R$296,0)))</f>
        <v>0</v>
      </c>
      <c r="AR332" s="757" cm="1">
        <f t="array" ref="AR332">INDEX($H332:$K332,0,MATCH(AR$303,$H$303:$K$303,0))*INDEX($J$297:$R$300,MATCH(AR$303,$I$297:$I$300,0),MATCH(AR$302,$J$296:$R$296,0))+IF(SUM($H332:$I332)&gt;0,INDEX($U$297:$AC$300,MATCH(AR$303,$I$297:$I$300,0),MATCH(AR$302,$J$296:$R$296,0)))</f>
        <v>0</v>
      </c>
      <c r="AS332" s="757" cm="1">
        <f t="array" ref="AS332">INDEX($H332:$K332,0,MATCH(AS$303,$H$303:$K$303,0))*INDEX($J$297:$R$300,MATCH(AS$303,$I$297:$I$300,0),MATCH(AS$302,$J$296:$R$296,0))+IF(SUM($H332:$I332)&gt;0,INDEX($U$297:$AC$300,MATCH(AS$303,$I$297:$I$300,0),MATCH(AS$302,$J$296:$R$296,0)))</f>
        <v>1</v>
      </c>
      <c r="AT332" s="757" cm="1">
        <f t="array" ref="AT332">INDEX($H332:$K332,0,MATCH(AT$303,$H$303:$K$303,0))*INDEX($J$297:$R$300,MATCH(AT$303,$I$297:$I$300,0),MATCH(AT$302,$J$296:$R$296,0))+IF(SUM($H332:$I332)&gt;0,INDEX($U$297:$AC$300,MATCH(AT$303,$I$297:$I$300,0),MATCH(AT$302,$J$296:$R$296,0)))</f>
        <v>2</v>
      </c>
      <c r="AU332" s="757"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4.5" outlineLevel="1" x14ac:dyDescent="0.35">
      <c r="A333" s="6"/>
      <c r="B333" s="7"/>
      <c r="C333" s="17"/>
      <c r="D333" s="17"/>
      <c r="E333" s="17"/>
      <c r="F333" s="26"/>
      <c r="G333" s="26" t="str">
        <f t="shared" si="123"/>
        <v>YYWWA1w</v>
      </c>
      <c r="H333" s="223">
        <f t="shared" ref="H333:J333" si="154">IF($H273&gt;0,INDEX($Z$168:$AC$180,MATCH($M154,$Y$168:$Y$180,0),MATCH(H$303,$Z$167:$AC$167,0)),0)</f>
        <v>1</v>
      </c>
      <c r="I333" s="223">
        <f t="shared" si="154"/>
        <v>1</v>
      </c>
      <c r="J333" s="223">
        <f t="shared" si="154"/>
        <v>2</v>
      </c>
      <c r="K333" s="223">
        <f t="shared" si="126"/>
        <v>1</v>
      </c>
      <c r="L333" s="757" cm="1">
        <f t="array" ref="L333">INDEX($H333:$K333,0,MATCH(L$303,$H$303:$K$303,0))*INDEX($J$297:$R$300,MATCH(L$303,$I$297:$I$300,0),MATCH(L$302,$J$296:$R$296,0))+IF(SUM($H333:$I333)&gt;0,INDEX($U$297:$AC$300,MATCH(L$303,$I$297:$I$300,0),MATCH(L$302,$J$296:$R$296,0)))</f>
        <v>2</v>
      </c>
      <c r="M333" s="757" cm="1">
        <f t="array" ref="M333">INDEX($H333:$K333,0,MATCH(M$303,$H$303:$K$303,0))*INDEX($J$297:$R$300,MATCH(M$303,$I$297:$I$300,0),MATCH(M$302,$J$296:$R$296,0))+IF(SUM($H333:$I333)&gt;0,INDEX($U$297:$AC$300,MATCH(M$303,$I$297:$I$300,0),MATCH(M$302,$J$296:$R$296,0)))</f>
        <v>1</v>
      </c>
      <c r="N333" s="757" cm="1">
        <f t="array" ref="N333">INDEX($H333:$K333,0,MATCH(N$303,$H$303:$K$303,0))*INDEX($J$297:$R$300,MATCH(N$303,$I$297:$I$300,0),MATCH(N$302,$J$296:$R$296,0))+IF(SUM($H333:$I333)&gt;0,INDEX($U$297:$AC$300,MATCH(N$303,$I$297:$I$300,0),MATCH(N$302,$J$296:$R$296,0)))</f>
        <v>2</v>
      </c>
      <c r="O333" s="757" cm="1">
        <f t="array" ref="O333">INDEX($H333:$K333,0,MATCH(O$303,$H$303:$K$303,0))*INDEX($J$297:$R$300,MATCH(O$303,$I$297:$I$300,0),MATCH(O$302,$J$296:$R$296,0))+IF(SUM($H333:$I333)&gt;0,INDEX($U$297:$AC$300,MATCH(O$303,$I$297:$I$300,0),MATCH(O$302,$J$296:$R$296,0)))</f>
        <v>1.5</v>
      </c>
      <c r="P333" s="757" cm="1">
        <f t="array" ref="P333">INDEX($H333:$K333,0,MATCH(P$303,$H$303:$K$303,0))*INDEX($J$297:$R$300,MATCH(P$303,$I$297:$I$300,0),MATCH(P$302,$J$296:$R$296,0))+IF(SUM($H333:$I333)&gt;0,INDEX($U$297:$AC$300,MATCH(P$303,$I$297:$I$300,0),MATCH(P$302,$J$296:$R$296,0)))</f>
        <v>2</v>
      </c>
      <c r="Q333" s="757" cm="1">
        <f t="array" ref="Q333">INDEX($H333:$K333,0,MATCH(Q$303,$H$303:$K$303,0))*INDEX($J$297:$R$300,MATCH(Q$303,$I$297:$I$300,0),MATCH(Q$302,$J$296:$R$296,0))+IF(SUM($H333:$I333)&gt;0,INDEX($U$297:$AC$300,MATCH(Q$303,$I$297:$I$300,0),MATCH(Q$302,$J$296:$R$296,0)))</f>
        <v>1</v>
      </c>
      <c r="R333" s="757" cm="1">
        <f t="array" ref="R333">INDEX($H333:$K333,0,MATCH(R$303,$H$303:$K$303,0))*INDEX($J$297:$R$300,MATCH(R$303,$I$297:$I$300,0),MATCH(R$302,$J$296:$R$296,0))+IF(SUM($H333:$I333)&gt;0,INDEX($U$297:$AC$300,MATCH(R$303,$I$297:$I$300,0),MATCH(R$302,$J$296:$R$296,0)))</f>
        <v>2</v>
      </c>
      <c r="S333" s="757" cm="1">
        <f t="array" ref="S333">INDEX($H333:$K333,0,MATCH(S$303,$H$303:$K$303,0))*INDEX($J$297:$R$300,MATCH(S$303,$I$297:$I$300,0),MATCH(S$302,$J$296:$R$296,0))+IF(SUM($H333:$I333)&gt;0,INDEX($U$297:$AC$300,MATCH(S$303,$I$297:$I$300,0),MATCH(S$302,$J$296:$R$296,0)))</f>
        <v>1</v>
      </c>
      <c r="T333" s="757" cm="1">
        <f t="array" ref="T333">INDEX($H333:$K333,0,MATCH(T$303,$H$303:$K$303,0))*INDEX($J$297:$R$300,MATCH(T$303,$I$297:$I$300,0),MATCH(T$302,$J$296:$R$296,0))+IF(SUM($H333:$I333)&gt;0,INDEX($U$297:$AC$300,MATCH(T$303,$I$297:$I$300,0),MATCH(T$302,$J$296:$R$296,0)))</f>
        <v>2</v>
      </c>
      <c r="U333" s="757" cm="1">
        <f t="array" ref="U333">INDEX($H333:$K333,0,MATCH(U$303,$H$303:$K$303,0))*INDEX($J$297:$R$300,MATCH(U$303,$I$297:$I$300,0),MATCH(U$302,$J$296:$R$296,0))+IF(SUM($H333:$I333)&gt;0,INDEX($U$297:$AC$300,MATCH(U$303,$I$297:$I$300,0),MATCH(U$302,$J$296:$R$296,0)))</f>
        <v>1</v>
      </c>
      <c r="V333" s="757" cm="1">
        <f t="array" ref="V333">INDEX($H333:$K333,0,MATCH(V$303,$H$303:$K$303,0))*INDEX($J$297:$R$300,MATCH(V$303,$I$297:$I$300,0),MATCH(V$302,$J$296:$R$296,0))+IF(SUM($H333:$I333)&gt;0,INDEX($U$297:$AC$300,MATCH(V$303,$I$297:$I$300,0),MATCH(V$302,$J$296:$R$296,0)))</f>
        <v>2</v>
      </c>
      <c r="W333" s="757" cm="1">
        <f t="array" ref="W333">INDEX($H333:$K333,0,MATCH(W$303,$H$303:$K$303,0))*INDEX($J$297:$R$300,MATCH(W$303,$I$297:$I$300,0),MATCH(W$302,$J$296:$R$296,0))+IF(SUM($H333:$I333)&gt;0,INDEX($U$297:$AC$300,MATCH(W$303,$I$297:$I$300,0),MATCH(W$302,$J$296:$R$296,0)))</f>
        <v>1</v>
      </c>
      <c r="X333" s="757" cm="1">
        <f t="array" ref="X333">INDEX($H333:$K333,0,MATCH(X$303,$H$303:$K$303,0))*INDEX($J$297:$R$300,MATCH(X$303,$I$297:$I$300,0),MATCH(X$302,$J$296:$R$296,0))+IF(SUM($H333:$I333)&gt;0,INDEX($U$297:$AC$300,MATCH(X$303,$I$297:$I$300,0),MATCH(X$302,$J$296:$R$296,0)))</f>
        <v>2</v>
      </c>
      <c r="Y333" s="757" cm="1">
        <f t="array" ref="Y333">INDEX($H333:$K333,0,MATCH(Y$303,$H$303:$K$303,0))*INDEX($J$297:$R$300,MATCH(Y$303,$I$297:$I$300,0),MATCH(Y$302,$J$296:$R$296,0))+IF(SUM($H333:$I333)&gt;0,INDEX($U$297:$AC$300,MATCH(Y$303,$I$297:$I$300,0),MATCH(Y$302,$J$296:$R$296,0)))</f>
        <v>1</v>
      </c>
      <c r="Z333" s="757" cm="1">
        <f t="array" ref="Z333">INDEX($H333:$K333,0,MATCH(Z$303,$H$303:$K$303,0))*INDEX($J$297:$R$300,MATCH(Z$303,$I$297:$I$300,0),MATCH(Z$302,$J$296:$R$296,0))+IF(SUM($H333:$I333)&gt;0,INDEX($U$297:$AC$300,MATCH(Z$303,$I$297:$I$300,0),MATCH(Z$302,$J$296:$R$296,0)))</f>
        <v>2</v>
      </c>
      <c r="AA333" s="757" cm="1">
        <f t="array" ref="AA333">INDEX($H333:$K333,0,MATCH(AA$303,$H$303:$K$303,0))*INDEX($J$297:$R$300,MATCH(AA$303,$I$297:$I$300,0),MATCH(AA$302,$J$296:$R$296,0))+IF(SUM($H333:$I333)&gt;0,INDEX($U$297:$AC$300,MATCH(AA$303,$I$297:$I$300,0),MATCH(AA$302,$J$296:$R$296,0)))</f>
        <v>0.5</v>
      </c>
      <c r="AB333" s="757" cm="1">
        <f t="array" ref="AB333">INDEX($H333:$K333,0,MATCH(AB$303,$H$303:$K$303,0))*INDEX($J$297:$R$300,MATCH(AB$303,$I$297:$I$300,0),MATCH(AB$302,$J$296:$R$296,0))+IF(SUM($H333:$I333)&gt;0,INDEX($U$297:$AC$300,MATCH(AB$303,$I$297:$I$300,0),MATCH(AB$302,$J$296:$R$296,0)))</f>
        <v>1</v>
      </c>
      <c r="AC333" s="757" cm="1">
        <f t="array" ref="AC333">INDEX($H333:$K333,0,MATCH(AC$303,$H$303:$K$303,0))*INDEX($J$297:$R$300,MATCH(AC$303,$I$297:$I$300,0),MATCH(AC$302,$J$296:$R$296,0))+IF(SUM($H333:$I333)&gt;0,INDEX($U$297:$AC$300,MATCH(AC$303,$I$297:$I$300,0),MATCH(AC$302,$J$296:$R$296,0)))</f>
        <v>1</v>
      </c>
      <c r="AD333" s="757" cm="1">
        <f t="array" ref="AD333">INDEX($H333:$K333,0,MATCH(AD$303,$H$303:$K$303,0))*INDEX($J$297:$R$300,MATCH(AD$303,$I$297:$I$300,0),MATCH(AD$302,$J$296:$R$296,0))+IF(SUM($H333:$I333)&gt;0,INDEX($U$297:$AC$300,MATCH(AD$303,$I$297:$I$300,0),MATCH(AD$302,$J$296:$R$296,0)))</f>
        <v>2</v>
      </c>
      <c r="AE333" s="757" cm="1">
        <f t="array" ref="AE333">INDEX($H333:$K333,0,MATCH(AE$303,$H$303:$K$303,0))*INDEX($J$297:$R$300,MATCH(AE$303,$I$297:$I$300,0),MATCH(AE$302,$J$296:$R$296,0))+IF(SUM($H333:$I333)&gt;0,INDEX($U$297:$AC$300,MATCH(AE$303,$I$297:$I$300,0),MATCH(AE$302,$J$296:$R$296,0)))</f>
        <v>1</v>
      </c>
      <c r="AF333" s="757" cm="1">
        <f t="array" ref="AF333">INDEX($H333:$K333,0,MATCH(AF$303,$H$303:$K$303,0))*INDEX($J$297:$R$300,MATCH(AF$303,$I$297:$I$300,0),MATCH(AF$302,$J$296:$R$296,0))+IF(SUM($H333:$I333)&gt;0,INDEX($U$297:$AC$300,MATCH(AF$303,$I$297:$I$300,0),MATCH(AF$302,$J$296:$R$296,0)))</f>
        <v>1</v>
      </c>
      <c r="AG333" s="757" cm="1">
        <f t="array" ref="AG333">INDEX($H333:$K333,0,MATCH(AG$303,$H$303:$K$303,0))*INDEX($J$297:$R$300,MATCH(AG$303,$I$297:$I$300,0),MATCH(AG$302,$J$296:$R$296,0))+IF(SUM($H333:$I333)&gt;0,INDEX($U$297:$AC$300,MATCH(AG$303,$I$297:$I$300,0),MATCH(AG$302,$J$296:$R$296,0)))</f>
        <v>1</v>
      </c>
      <c r="AH333" s="757" cm="1">
        <f t="array" ref="AH333">INDEX($H333:$K333,0,MATCH(AH$303,$H$303:$K$303,0))*INDEX($J$297:$R$300,MATCH(AH$303,$I$297:$I$300,0),MATCH(AH$302,$J$296:$R$296,0))+IF(SUM($H333:$I333)&gt;0,INDEX($U$297:$AC$300,MATCH(AH$303,$I$297:$I$300,0),MATCH(AH$302,$J$296:$R$296,0)))</f>
        <v>2</v>
      </c>
      <c r="AI333" s="757" cm="1">
        <f t="array" ref="AI333">INDEX($H333:$K333,0,MATCH(AI$303,$H$303:$K$303,0))*INDEX($J$297:$R$300,MATCH(AI$303,$I$297:$I$300,0),MATCH(AI$302,$J$296:$R$296,0))+IF(SUM($H333:$I333)&gt;0,INDEX($U$297:$AC$300,MATCH(AI$303,$I$297:$I$300,0),MATCH(AI$302,$J$296:$R$296,0)))</f>
        <v>0.5</v>
      </c>
      <c r="AJ333" s="757" cm="1">
        <f t="array" ref="AJ333">INDEX($H333:$K333,0,MATCH(AJ$303,$H$303:$K$303,0))*INDEX($J$297:$R$300,MATCH(AJ$303,$I$297:$I$300,0),MATCH(AJ$302,$J$296:$R$296,0))+IF(SUM($H333:$I333)&gt;0,INDEX($U$297:$AC$300,MATCH(AJ$303,$I$297:$I$300,0),MATCH(AJ$302,$J$296:$R$296,0)))</f>
        <v>1</v>
      </c>
      <c r="AK333" s="757" cm="1">
        <f t="array" ref="AK333">INDEX($H333:$K333,0,MATCH(AK$303,$H$303:$K$303,0))*INDEX($J$297:$R$300,MATCH(AK$303,$I$297:$I$300,0),MATCH(AK$302,$J$296:$R$296,0))+IF(SUM($H333:$I333)&gt;0,INDEX($U$297:$AC$300,MATCH(AK$303,$I$297:$I$300,0),MATCH(AK$302,$J$296:$R$296,0)))</f>
        <v>1</v>
      </c>
      <c r="AL333" s="757" cm="1">
        <f t="array" ref="AL333">INDEX($H333:$K333,0,MATCH(AL$303,$H$303:$K$303,0))*INDEX($J$297:$R$300,MATCH(AL$303,$I$297:$I$300,0),MATCH(AL$302,$J$296:$R$296,0))+IF(SUM($H333:$I333)&gt;0,INDEX($U$297:$AC$300,MATCH(AL$303,$I$297:$I$300,0),MATCH(AL$302,$J$296:$R$296,0)))</f>
        <v>2</v>
      </c>
      <c r="AM333" s="757" cm="1">
        <f t="array" ref="AM333">INDEX($H333:$K333,0,MATCH(AM$303,$H$303:$K$303,0))*INDEX($J$297:$R$300,MATCH(AM$303,$I$297:$I$300,0),MATCH(AM$302,$J$296:$R$296,0))+IF(SUM($H333:$I333)&gt;0,INDEX($U$297:$AC$300,MATCH(AM$303,$I$297:$I$300,0),MATCH(AM$302,$J$296:$R$296,0)))</f>
        <v>0.5</v>
      </c>
      <c r="AN333" s="757" cm="1">
        <f t="array" ref="AN333">INDEX($H333:$K333,0,MATCH(AN$303,$H$303:$K$303,0))*INDEX($J$297:$R$300,MATCH(AN$303,$I$297:$I$300,0),MATCH(AN$302,$J$296:$R$296,0))+IF(SUM($H333:$I333)&gt;0,INDEX($U$297:$AC$300,MATCH(AN$303,$I$297:$I$300,0),MATCH(AN$302,$J$296:$R$296,0)))</f>
        <v>1</v>
      </c>
      <c r="AO333" s="757" cm="1">
        <f t="array" ref="AO333">INDEX($H333:$K333,0,MATCH(AO$303,$H$303:$K$303,0))*INDEX($J$297:$R$300,MATCH(AO$303,$I$297:$I$300,0),MATCH(AO$302,$J$296:$R$296,0))+IF(SUM($H333:$I333)&gt;0,INDEX($U$297:$AC$300,MATCH(AO$303,$I$297:$I$300,0),MATCH(AO$302,$J$296:$R$296,0)))</f>
        <v>1</v>
      </c>
      <c r="AP333" s="757" cm="1">
        <f t="array" ref="AP333">INDEX($H333:$K333,0,MATCH(AP$303,$H$303:$K$303,0))*INDEX($J$297:$R$300,MATCH(AP$303,$I$297:$I$300,0),MATCH(AP$302,$J$296:$R$296,0))+IF(SUM($H333:$I333)&gt;0,INDEX($U$297:$AC$300,MATCH(AP$303,$I$297:$I$300,0),MATCH(AP$302,$J$296:$R$296,0)))</f>
        <v>2</v>
      </c>
      <c r="AQ333" s="757" cm="1">
        <f t="array" ref="AQ333">INDEX($H333:$K333,0,MATCH(AQ$303,$H$303:$K$303,0))*INDEX($J$297:$R$300,MATCH(AQ$303,$I$297:$I$300,0),MATCH(AQ$302,$J$296:$R$296,0))+IF(SUM($H333:$I333)&gt;0,INDEX($U$297:$AC$300,MATCH(AQ$303,$I$297:$I$300,0),MATCH(AQ$302,$J$296:$R$296,0)))</f>
        <v>0</v>
      </c>
      <c r="AR333" s="757" cm="1">
        <f t="array" ref="AR333">INDEX($H333:$K333,0,MATCH(AR$303,$H$303:$K$303,0))*INDEX($J$297:$R$300,MATCH(AR$303,$I$297:$I$300,0),MATCH(AR$302,$J$296:$R$296,0))+IF(SUM($H333:$I333)&gt;0,INDEX($U$297:$AC$300,MATCH(AR$303,$I$297:$I$300,0),MATCH(AR$302,$J$296:$R$296,0)))</f>
        <v>1</v>
      </c>
      <c r="AS333" s="757" cm="1">
        <f t="array" ref="AS333">INDEX($H333:$K333,0,MATCH(AS$303,$H$303:$K$303,0))*INDEX($J$297:$R$300,MATCH(AS$303,$I$297:$I$300,0),MATCH(AS$302,$J$296:$R$296,0))+IF(SUM($H333:$I333)&gt;0,INDEX($U$297:$AC$300,MATCH(AS$303,$I$297:$I$300,0),MATCH(AS$302,$J$296:$R$296,0)))</f>
        <v>1</v>
      </c>
      <c r="AT333" s="757" cm="1">
        <f t="array" ref="AT333">INDEX($H333:$K333,0,MATCH(AT$303,$H$303:$K$303,0))*INDEX($J$297:$R$300,MATCH(AT$303,$I$297:$I$300,0),MATCH(AT$302,$J$296:$R$296,0))+IF(SUM($H333:$I333)&gt;0,INDEX($U$297:$AC$300,MATCH(AT$303,$I$297:$I$300,0),MATCH(AT$302,$J$296:$R$296,0)))</f>
        <v>2</v>
      </c>
      <c r="AU333" s="757"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4.5" outlineLevel="1" x14ac:dyDescent="0.35">
      <c r="A334" s="6"/>
      <c r="B334" s="7"/>
      <c r="C334" s="17"/>
      <c r="D334" s="17"/>
      <c r="E334" s="17"/>
      <c r="F334" s="26"/>
      <c r="G334" s="26" t="str">
        <f t="shared" si="123"/>
        <v>YYWWA1wd</v>
      </c>
      <c r="H334" s="223">
        <f t="shared" ref="H334:J334" si="155">IF($H274&gt;0,INDEX($Z$168:$AC$180,MATCH($M155,$Y$168:$Y$180,0),MATCH(H$303,$Z$167:$AC$167,0)),0)</f>
        <v>0</v>
      </c>
      <c r="I334" s="223">
        <f t="shared" si="155"/>
        <v>1</v>
      </c>
      <c r="J334" s="223">
        <f t="shared" si="155"/>
        <v>2</v>
      </c>
      <c r="K334" s="223">
        <f t="shared" si="126"/>
        <v>1</v>
      </c>
      <c r="L334" s="757" cm="1">
        <f t="array" ref="L334">INDEX($H334:$K334,0,MATCH(L$303,$H$303:$K$303,0))*INDEX($J$297:$R$300,MATCH(L$303,$I$297:$I$300,0),MATCH(L$302,$J$296:$R$296,0))+IF(SUM($H334:$I334)&gt;0,INDEX($U$297:$AC$300,MATCH(L$303,$I$297:$I$300,0),MATCH(L$302,$J$296:$R$296,0)))</f>
        <v>1</v>
      </c>
      <c r="M334" s="757" cm="1">
        <f t="array" ref="M334">INDEX($H334:$K334,0,MATCH(M$303,$H$303:$K$303,0))*INDEX($J$297:$R$300,MATCH(M$303,$I$297:$I$300,0),MATCH(M$302,$J$296:$R$296,0))+IF(SUM($H334:$I334)&gt;0,INDEX($U$297:$AC$300,MATCH(M$303,$I$297:$I$300,0),MATCH(M$302,$J$296:$R$296,0)))</f>
        <v>1</v>
      </c>
      <c r="N334" s="757" cm="1">
        <f t="array" ref="N334">INDEX($H334:$K334,0,MATCH(N$303,$H$303:$K$303,0))*INDEX($J$297:$R$300,MATCH(N$303,$I$297:$I$300,0),MATCH(N$302,$J$296:$R$296,0))+IF(SUM($H334:$I334)&gt;0,INDEX($U$297:$AC$300,MATCH(N$303,$I$297:$I$300,0),MATCH(N$302,$J$296:$R$296,0)))</f>
        <v>2</v>
      </c>
      <c r="O334" s="757" cm="1">
        <f t="array" ref="O334">INDEX($H334:$K334,0,MATCH(O$303,$H$303:$K$303,0))*INDEX($J$297:$R$300,MATCH(O$303,$I$297:$I$300,0),MATCH(O$302,$J$296:$R$296,0))+IF(SUM($H334:$I334)&gt;0,INDEX($U$297:$AC$300,MATCH(O$303,$I$297:$I$300,0),MATCH(O$302,$J$296:$R$296,0)))</f>
        <v>1.5</v>
      </c>
      <c r="P334" s="757" cm="1">
        <f t="array" ref="P334">INDEX($H334:$K334,0,MATCH(P$303,$H$303:$K$303,0))*INDEX($J$297:$R$300,MATCH(P$303,$I$297:$I$300,0),MATCH(P$302,$J$296:$R$296,0))+IF(SUM($H334:$I334)&gt;0,INDEX($U$297:$AC$300,MATCH(P$303,$I$297:$I$300,0),MATCH(P$302,$J$296:$R$296,0)))</f>
        <v>1</v>
      </c>
      <c r="Q334" s="757" cm="1">
        <f t="array" ref="Q334">INDEX($H334:$K334,0,MATCH(Q$303,$H$303:$K$303,0))*INDEX($J$297:$R$300,MATCH(Q$303,$I$297:$I$300,0),MATCH(Q$302,$J$296:$R$296,0))+IF(SUM($H334:$I334)&gt;0,INDEX($U$297:$AC$300,MATCH(Q$303,$I$297:$I$300,0),MATCH(Q$302,$J$296:$R$296,0)))</f>
        <v>1</v>
      </c>
      <c r="R334" s="757" cm="1">
        <f t="array" ref="R334">INDEX($H334:$K334,0,MATCH(R$303,$H$303:$K$303,0))*INDEX($J$297:$R$300,MATCH(R$303,$I$297:$I$300,0),MATCH(R$302,$J$296:$R$296,0))+IF(SUM($H334:$I334)&gt;0,INDEX($U$297:$AC$300,MATCH(R$303,$I$297:$I$300,0),MATCH(R$302,$J$296:$R$296,0)))</f>
        <v>2</v>
      </c>
      <c r="S334" s="757" cm="1">
        <f t="array" ref="S334">INDEX($H334:$K334,0,MATCH(S$303,$H$303:$K$303,0))*INDEX($J$297:$R$300,MATCH(S$303,$I$297:$I$300,0),MATCH(S$302,$J$296:$R$296,0))+IF(SUM($H334:$I334)&gt;0,INDEX($U$297:$AC$300,MATCH(S$303,$I$297:$I$300,0),MATCH(S$302,$J$296:$R$296,0)))</f>
        <v>1</v>
      </c>
      <c r="T334" s="757" cm="1">
        <f t="array" ref="T334">INDEX($H334:$K334,0,MATCH(T$303,$H$303:$K$303,0))*INDEX($J$297:$R$300,MATCH(T$303,$I$297:$I$300,0),MATCH(T$302,$J$296:$R$296,0))+IF(SUM($H334:$I334)&gt;0,INDEX($U$297:$AC$300,MATCH(T$303,$I$297:$I$300,0),MATCH(T$302,$J$296:$R$296,0)))</f>
        <v>1</v>
      </c>
      <c r="U334" s="757" cm="1">
        <f t="array" ref="U334">INDEX($H334:$K334,0,MATCH(U$303,$H$303:$K$303,0))*INDEX($J$297:$R$300,MATCH(U$303,$I$297:$I$300,0),MATCH(U$302,$J$296:$R$296,0))+IF(SUM($H334:$I334)&gt;0,INDEX($U$297:$AC$300,MATCH(U$303,$I$297:$I$300,0),MATCH(U$302,$J$296:$R$296,0)))</f>
        <v>1</v>
      </c>
      <c r="V334" s="757" cm="1">
        <f t="array" ref="V334">INDEX($H334:$K334,0,MATCH(V$303,$H$303:$K$303,0))*INDEX($J$297:$R$300,MATCH(V$303,$I$297:$I$300,0),MATCH(V$302,$J$296:$R$296,0))+IF(SUM($H334:$I334)&gt;0,INDEX($U$297:$AC$300,MATCH(V$303,$I$297:$I$300,0),MATCH(V$302,$J$296:$R$296,0)))</f>
        <v>2</v>
      </c>
      <c r="W334" s="757" cm="1">
        <f t="array" ref="W334">INDEX($H334:$K334,0,MATCH(W$303,$H$303:$K$303,0))*INDEX($J$297:$R$300,MATCH(W$303,$I$297:$I$300,0),MATCH(W$302,$J$296:$R$296,0))+IF(SUM($H334:$I334)&gt;0,INDEX($U$297:$AC$300,MATCH(W$303,$I$297:$I$300,0),MATCH(W$302,$J$296:$R$296,0)))</f>
        <v>1</v>
      </c>
      <c r="X334" s="757" cm="1">
        <f t="array" ref="X334">INDEX($H334:$K334,0,MATCH(X$303,$H$303:$K$303,0))*INDEX($J$297:$R$300,MATCH(X$303,$I$297:$I$300,0),MATCH(X$302,$J$296:$R$296,0))+IF(SUM($H334:$I334)&gt;0,INDEX($U$297:$AC$300,MATCH(X$303,$I$297:$I$300,0),MATCH(X$302,$J$296:$R$296,0)))</f>
        <v>1</v>
      </c>
      <c r="Y334" s="757" cm="1">
        <f t="array" ref="Y334">INDEX($H334:$K334,0,MATCH(Y$303,$H$303:$K$303,0))*INDEX($J$297:$R$300,MATCH(Y$303,$I$297:$I$300,0),MATCH(Y$302,$J$296:$R$296,0))+IF(SUM($H334:$I334)&gt;0,INDEX($U$297:$AC$300,MATCH(Y$303,$I$297:$I$300,0),MATCH(Y$302,$J$296:$R$296,0)))</f>
        <v>1</v>
      </c>
      <c r="Z334" s="757" cm="1">
        <f t="array" ref="Z334">INDEX($H334:$K334,0,MATCH(Z$303,$H$303:$K$303,0))*INDEX($J$297:$R$300,MATCH(Z$303,$I$297:$I$300,0),MATCH(Z$302,$J$296:$R$296,0))+IF(SUM($H334:$I334)&gt;0,INDEX($U$297:$AC$300,MATCH(Z$303,$I$297:$I$300,0),MATCH(Z$302,$J$296:$R$296,0)))</f>
        <v>2</v>
      </c>
      <c r="AA334" s="757" cm="1">
        <f t="array" ref="AA334">INDEX($H334:$K334,0,MATCH(AA$303,$H$303:$K$303,0))*INDEX($J$297:$R$300,MATCH(AA$303,$I$297:$I$300,0),MATCH(AA$302,$J$296:$R$296,0))+IF(SUM($H334:$I334)&gt;0,INDEX($U$297:$AC$300,MATCH(AA$303,$I$297:$I$300,0),MATCH(AA$302,$J$296:$R$296,0)))</f>
        <v>0.5</v>
      </c>
      <c r="AB334" s="757" cm="1">
        <f t="array" ref="AB334">INDEX($H334:$K334,0,MATCH(AB$303,$H$303:$K$303,0))*INDEX($J$297:$R$300,MATCH(AB$303,$I$297:$I$300,0),MATCH(AB$302,$J$296:$R$296,0))+IF(SUM($H334:$I334)&gt;0,INDEX($U$297:$AC$300,MATCH(AB$303,$I$297:$I$300,0),MATCH(AB$302,$J$296:$R$296,0)))</f>
        <v>0</v>
      </c>
      <c r="AC334" s="757" cm="1">
        <f t="array" ref="AC334">INDEX($H334:$K334,0,MATCH(AC$303,$H$303:$K$303,0))*INDEX($J$297:$R$300,MATCH(AC$303,$I$297:$I$300,0),MATCH(AC$302,$J$296:$R$296,0))+IF(SUM($H334:$I334)&gt;0,INDEX($U$297:$AC$300,MATCH(AC$303,$I$297:$I$300,0),MATCH(AC$302,$J$296:$R$296,0)))</f>
        <v>1</v>
      </c>
      <c r="AD334" s="757" cm="1">
        <f t="array" ref="AD334">INDEX($H334:$K334,0,MATCH(AD$303,$H$303:$K$303,0))*INDEX($J$297:$R$300,MATCH(AD$303,$I$297:$I$300,0),MATCH(AD$302,$J$296:$R$296,0))+IF(SUM($H334:$I334)&gt;0,INDEX($U$297:$AC$300,MATCH(AD$303,$I$297:$I$300,0),MATCH(AD$302,$J$296:$R$296,0)))</f>
        <v>2</v>
      </c>
      <c r="AE334" s="757" cm="1">
        <f t="array" ref="AE334">INDEX($H334:$K334,0,MATCH(AE$303,$H$303:$K$303,0))*INDEX($J$297:$R$300,MATCH(AE$303,$I$297:$I$300,0),MATCH(AE$302,$J$296:$R$296,0))+IF(SUM($H334:$I334)&gt;0,INDEX($U$297:$AC$300,MATCH(AE$303,$I$297:$I$300,0),MATCH(AE$302,$J$296:$R$296,0)))</f>
        <v>1</v>
      </c>
      <c r="AF334" s="757" cm="1">
        <f t="array" ref="AF334">INDEX($H334:$K334,0,MATCH(AF$303,$H$303:$K$303,0))*INDEX($J$297:$R$300,MATCH(AF$303,$I$297:$I$300,0),MATCH(AF$302,$J$296:$R$296,0))+IF(SUM($H334:$I334)&gt;0,INDEX($U$297:$AC$300,MATCH(AF$303,$I$297:$I$300,0),MATCH(AF$302,$J$296:$R$296,0)))</f>
        <v>0</v>
      </c>
      <c r="AG334" s="757" cm="1">
        <f t="array" ref="AG334">INDEX($H334:$K334,0,MATCH(AG$303,$H$303:$K$303,0))*INDEX($J$297:$R$300,MATCH(AG$303,$I$297:$I$300,0),MATCH(AG$302,$J$296:$R$296,0))+IF(SUM($H334:$I334)&gt;0,INDEX($U$297:$AC$300,MATCH(AG$303,$I$297:$I$300,0),MATCH(AG$302,$J$296:$R$296,0)))</f>
        <v>1</v>
      </c>
      <c r="AH334" s="757" cm="1">
        <f t="array" ref="AH334">INDEX($H334:$K334,0,MATCH(AH$303,$H$303:$K$303,0))*INDEX($J$297:$R$300,MATCH(AH$303,$I$297:$I$300,0),MATCH(AH$302,$J$296:$R$296,0))+IF(SUM($H334:$I334)&gt;0,INDEX($U$297:$AC$300,MATCH(AH$303,$I$297:$I$300,0),MATCH(AH$302,$J$296:$R$296,0)))</f>
        <v>2</v>
      </c>
      <c r="AI334" s="757" cm="1">
        <f t="array" ref="AI334">INDEX($H334:$K334,0,MATCH(AI$303,$H$303:$K$303,0))*INDEX($J$297:$R$300,MATCH(AI$303,$I$297:$I$300,0),MATCH(AI$302,$J$296:$R$296,0))+IF(SUM($H334:$I334)&gt;0,INDEX($U$297:$AC$300,MATCH(AI$303,$I$297:$I$300,0),MATCH(AI$302,$J$296:$R$296,0)))</f>
        <v>0.5</v>
      </c>
      <c r="AJ334" s="757" cm="1">
        <f t="array" ref="AJ334">INDEX($H334:$K334,0,MATCH(AJ$303,$H$303:$K$303,0))*INDEX($J$297:$R$300,MATCH(AJ$303,$I$297:$I$300,0),MATCH(AJ$302,$J$296:$R$296,0))+IF(SUM($H334:$I334)&gt;0,INDEX($U$297:$AC$300,MATCH(AJ$303,$I$297:$I$300,0),MATCH(AJ$302,$J$296:$R$296,0)))</f>
        <v>0</v>
      </c>
      <c r="AK334" s="757" cm="1">
        <f t="array" ref="AK334">INDEX($H334:$K334,0,MATCH(AK$303,$H$303:$K$303,0))*INDEX($J$297:$R$300,MATCH(AK$303,$I$297:$I$300,0),MATCH(AK$302,$J$296:$R$296,0))+IF(SUM($H334:$I334)&gt;0,INDEX($U$297:$AC$300,MATCH(AK$303,$I$297:$I$300,0),MATCH(AK$302,$J$296:$R$296,0)))</f>
        <v>1</v>
      </c>
      <c r="AL334" s="757" cm="1">
        <f t="array" ref="AL334">INDEX($H334:$K334,0,MATCH(AL$303,$H$303:$K$303,0))*INDEX($J$297:$R$300,MATCH(AL$303,$I$297:$I$300,0),MATCH(AL$302,$J$296:$R$296,0))+IF(SUM($H334:$I334)&gt;0,INDEX($U$297:$AC$300,MATCH(AL$303,$I$297:$I$300,0),MATCH(AL$302,$J$296:$R$296,0)))</f>
        <v>2</v>
      </c>
      <c r="AM334" s="757" cm="1">
        <f t="array" ref="AM334">INDEX($H334:$K334,0,MATCH(AM$303,$H$303:$K$303,0))*INDEX($J$297:$R$300,MATCH(AM$303,$I$297:$I$300,0),MATCH(AM$302,$J$296:$R$296,0))+IF(SUM($H334:$I334)&gt;0,INDEX($U$297:$AC$300,MATCH(AM$303,$I$297:$I$300,0),MATCH(AM$302,$J$296:$R$296,0)))</f>
        <v>0.5</v>
      </c>
      <c r="AN334" s="757" cm="1">
        <f t="array" ref="AN334">INDEX($H334:$K334,0,MATCH(AN$303,$H$303:$K$303,0))*INDEX($J$297:$R$300,MATCH(AN$303,$I$297:$I$300,0),MATCH(AN$302,$J$296:$R$296,0))+IF(SUM($H334:$I334)&gt;0,INDEX($U$297:$AC$300,MATCH(AN$303,$I$297:$I$300,0),MATCH(AN$302,$J$296:$R$296,0)))</f>
        <v>0</v>
      </c>
      <c r="AO334" s="757" cm="1">
        <f t="array" ref="AO334">INDEX($H334:$K334,0,MATCH(AO$303,$H$303:$K$303,0))*INDEX($J$297:$R$300,MATCH(AO$303,$I$297:$I$300,0),MATCH(AO$302,$J$296:$R$296,0))+IF(SUM($H334:$I334)&gt;0,INDEX($U$297:$AC$300,MATCH(AO$303,$I$297:$I$300,0),MATCH(AO$302,$J$296:$R$296,0)))</f>
        <v>1</v>
      </c>
      <c r="AP334" s="757" cm="1">
        <f t="array" ref="AP334">INDEX($H334:$K334,0,MATCH(AP$303,$H$303:$K$303,0))*INDEX($J$297:$R$300,MATCH(AP$303,$I$297:$I$300,0),MATCH(AP$302,$J$296:$R$296,0))+IF(SUM($H334:$I334)&gt;0,INDEX($U$297:$AC$300,MATCH(AP$303,$I$297:$I$300,0),MATCH(AP$302,$J$296:$R$296,0)))</f>
        <v>2</v>
      </c>
      <c r="AQ334" s="757" cm="1">
        <f t="array" ref="AQ334">INDEX($H334:$K334,0,MATCH(AQ$303,$H$303:$K$303,0))*INDEX($J$297:$R$300,MATCH(AQ$303,$I$297:$I$300,0),MATCH(AQ$302,$J$296:$R$296,0))+IF(SUM($H334:$I334)&gt;0,INDEX($U$297:$AC$300,MATCH(AQ$303,$I$297:$I$300,0),MATCH(AQ$302,$J$296:$R$296,0)))</f>
        <v>0</v>
      </c>
      <c r="AR334" s="757" cm="1">
        <f t="array" ref="AR334">INDEX($H334:$K334,0,MATCH(AR$303,$H$303:$K$303,0))*INDEX($J$297:$R$300,MATCH(AR$303,$I$297:$I$300,0),MATCH(AR$302,$J$296:$R$296,0))+IF(SUM($H334:$I334)&gt;0,INDEX($U$297:$AC$300,MATCH(AR$303,$I$297:$I$300,0),MATCH(AR$302,$J$296:$R$296,0)))</f>
        <v>0</v>
      </c>
      <c r="AS334" s="757" cm="1">
        <f t="array" ref="AS334">INDEX($H334:$K334,0,MATCH(AS$303,$H$303:$K$303,0))*INDEX($J$297:$R$300,MATCH(AS$303,$I$297:$I$300,0),MATCH(AS$302,$J$296:$R$296,0))+IF(SUM($H334:$I334)&gt;0,INDEX($U$297:$AC$300,MATCH(AS$303,$I$297:$I$300,0),MATCH(AS$302,$J$296:$R$296,0)))</f>
        <v>1</v>
      </c>
      <c r="AT334" s="757" cm="1">
        <f t="array" ref="AT334">INDEX($H334:$K334,0,MATCH(AT$303,$H$303:$K$303,0))*INDEX($J$297:$R$300,MATCH(AT$303,$I$297:$I$300,0),MATCH(AT$302,$J$296:$R$296,0))+IF(SUM($H334:$I334)&gt;0,INDEX($U$297:$AC$300,MATCH(AT$303,$I$297:$I$300,0),MATCH(AT$302,$J$296:$R$296,0)))</f>
        <v>2</v>
      </c>
      <c r="AU334" s="757"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4.5" outlineLevel="1" x14ac:dyDescent="0.35">
      <c r="A335" s="6"/>
      <c r="B335" s="7"/>
      <c r="C335" s="17"/>
      <c r="D335" s="17"/>
      <c r="E335" s="17"/>
      <c r="F335" s="26"/>
      <c r="G335" s="26" t="str">
        <f t="shared" si="123"/>
        <v>YYWWWw</v>
      </c>
      <c r="H335" s="223">
        <f t="shared" ref="H335:J335" si="156">IF($H275&gt;0,INDEX($Z$168:$AC$180,MATCH($M156,$Y$168:$Y$180,0),MATCH(H$303,$Z$167:$AC$167,0)),0)</f>
        <v>1</v>
      </c>
      <c r="I335" s="223">
        <f t="shared" si="156"/>
        <v>1</v>
      </c>
      <c r="J335" s="223">
        <f t="shared" si="156"/>
        <v>2</v>
      </c>
      <c r="K335" s="223">
        <f t="shared" si="126"/>
        <v>1</v>
      </c>
      <c r="L335" s="757" cm="1">
        <f t="array" ref="L335">INDEX($H335:$K335,0,MATCH(L$303,$H$303:$K$303,0))*INDEX($J$297:$R$300,MATCH(L$303,$I$297:$I$300,0),MATCH(L$302,$J$296:$R$296,0))+IF(SUM($H335:$I335)&gt;0,INDEX($U$297:$AC$300,MATCH(L$303,$I$297:$I$300,0),MATCH(L$302,$J$296:$R$296,0)))</f>
        <v>2</v>
      </c>
      <c r="M335" s="757" cm="1">
        <f t="array" ref="M335">INDEX($H335:$K335,0,MATCH(M$303,$H$303:$K$303,0))*INDEX($J$297:$R$300,MATCH(M$303,$I$297:$I$300,0),MATCH(M$302,$J$296:$R$296,0))+IF(SUM($H335:$I335)&gt;0,INDEX($U$297:$AC$300,MATCH(M$303,$I$297:$I$300,0),MATCH(M$302,$J$296:$R$296,0)))</f>
        <v>1</v>
      </c>
      <c r="N335" s="757" cm="1">
        <f t="array" ref="N335">INDEX($H335:$K335,0,MATCH(N$303,$H$303:$K$303,0))*INDEX($J$297:$R$300,MATCH(N$303,$I$297:$I$300,0),MATCH(N$302,$J$296:$R$296,0))+IF(SUM($H335:$I335)&gt;0,INDEX($U$297:$AC$300,MATCH(N$303,$I$297:$I$300,0),MATCH(N$302,$J$296:$R$296,0)))</f>
        <v>2</v>
      </c>
      <c r="O335" s="757" cm="1">
        <f t="array" ref="O335">INDEX($H335:$K335,0,MATCH(O$303,$H$303:$K$303,0))*INDEX($J$297:$R$300,MATCH(O$303,$I$297:$I$300,0),MATCH(O$302,$J$296:$R$296,0))+IF(SUM($H335:$I335)&gt;0,INDEX($U$297:$AC$300,MATCH(O$303,$I$297:$I$300,0),MATCH(O$302,$J$296:$R$296,0)))</f>
        <v>1.5</v>
      </c>
      <c r="P335" s="757" cm="1">
        <f t="array" ref="P335">INDEX($H335:$K335,0,MATCH(P$303,$H$303:$K$303,0))*INDEX($J$297:$R$300,MATCH(P$303,$I$297:$I$300,0),MATCH(P$302,$J$296:$R$296,0))+IF(SUM($H335:$I335)&gt;0,INDEX($U$297:$AC$300,MATCH(P$303,$I$297:$I$300,0),MATCH(P$302,$J$296:$R$296,0)))</f>
        <v>2</v>
      </c>
      <c r="Q335" s="757" cm="1">
        <f t="array" ref="Q335">INDEX($H335:$K335,0,MATCH(Q$303,$H$303:$K$303,0))*INDEX($J$297:$R$300,MATCH(Q$303,$I$297:$I$300,0),MATCH(Q$302,$J$296:$R$296,0))+IF(SUM($H335:$I335)&gt;0,INDEX($U$297:$AC$300,MATCH(Q$303,$I$297:$I$300,0),MATCH(Q$302,$J$296:$R$296,0)))</f>
        <v>1</v>
      </c>
      <c r="R335" s="757" cm="1">
        <f t="array" ref="R335">INDEX($H335:$K335,0,MATCH(R$303,$H$303:$K$303,0))*INDEX($J$297:$R$300,MATCH(R$303,$I$297:$I$300,0),MATCH(R$302,$J$296:$R$296,0))+IF(SUM($H335:$I335)&gt;0,INDEX($U$297:$AC$300,MATCH(R$303,$I$297:$I$300,0),MATCH(R$302,$J$296:$R$296,0)))</f>
        <v>2</v>
      </c>
      <c r="S335" s="757" cm="1">
        <f t="array" ref="S335">INDEX($H335:$K335,0,MATCH(S$303,$H$303:$K$303,0))*INDEX($J$297:$R$300,MATCH(S$303,$I$297:$I$300,0),MATCH(S$302,$J$296:$R$296,0))+IF(SUM($H335:$I335)&gt;0,INDEX($U$297:$AC$300,MATCH(S$303,$I$297:$I$300,0),MATCH(S$302,$J$296:$R$296,0)))</f>
        <v>1</v>
      </c>
      <c r="T335" s="757" cm="1">
        <f t="array" ref="T335">INDEX($H335:$K335,0,MATCH(T$303,$H$303:$K$303,0))*INDEX($J$297:$R$300,MATCH(T$303,$I$297:$I$300,0),MATCH(T$302,$J$296:$R$296,0))+IF(SUM($H335:$I335)&gt;0,INDEX($U$297:$AC$300,MATCH(T$303,$I$297:$I$300,0),MATCH(T$302,$J$296:$R$296,0)))</f>
        <v>2</v>
      </c>
      <c r="U335" s="757" cm="1">
        <f t="array" ref="U335">INDEX($H335:$K335,0,MATCH(U$303,$H$303:$K$303,0))*INDEX($J$297:$R$300,MATCH(U$303,$I$297:$I$300,0),MATCH(U$302,$J$296:$R$296,0))+IF(SUM($H335:$I335)&gt;0,INDEX($U$297:$AC$300,MATCH(U$303,$I$297:$I$300,0),MATCH(U$302,$J$296:$R$296,0)))</f>
        <v>1</v>
      </c>
      <c r="V335" s="757" cm="1">
        <f t="array" ref="V335">INDEX($H335:$K335,0,MATCH(V$303,$H$303:$K$303,0))*INDEX($J$297:$R$300,MATCH(V$303,$I$297:$I$300,0),MATCH(V$302,$J$296:$R$296,0))+IF(SUM($H335:$I335)&gt;0,INDEX($U$297:$AC$300,MATCH(V$303,$I$297:$I$300,0),MATCH(V$302,$J$296:$R$296,0)))</f>
        <v>2</v>
      </c>
      <c r="W335" s="757" cm="1">
        <f t="array" ref="W335">INDEX($H335:$K335,0,MATCH(W$303,$H$303:$K$303,0))*INDEX($J$297:$R$300,MATCH(W$303,$I$297:$I$300,0),MATCH(W$302,$J$296:$R$296,0))+IF(SUM($H335:$I335)&gt;0,INDEX($U$297:$AC$300,MATCH(W$303,$I$297:$I$300,0),MATCH(W$302,$J$296:$R$296,0)))</f>
        <v>1</v>
      </c>
      <c r="X335" s="757" cm="1">
        <f t="array" ref="X335">INDEX($H335:$K335,0,MATCH(X$303,$H$303:$K$303,0))*INDEX($J$297:$R$300,MATCH(X$303,$I$297:$I$300,0),MATCH(X$302,$J$296:$R$296,0))+IF(SUM($H335:$I335)&gt;0,INDEX($U$297:$AC$300,MATCH(X$303,$I$297:$I$300,0),MATCH(X$302,$J$296:$R$296,0)))</f>
        <v>2</v>
      </c>
      <c r="Y335" s="757" cm="1">
        <f t="array" ref="Y335">INDEX($H335:$K335,0,MATCH(Y$303,$H$303:$K$303,0))*INDEX($J$297:$R$300,MATCH(Y$303,$I$297:$I$300,0),MATCH(Y$302,$J$296:$R$296,0))+IF(SUM($H335:$I335)&gt;0,INDEX($U$297:$AC$300,MATCH(Y$303,$I$297:$I$300,0),MATCH(Y$302,$J$296:$R$296,0)))</f>
        <v>1</v>
      </c>
      <c r="Z335" s="757" cm="1">
        <f t="array" ref="Z335">INDEX($H335:$K335,0,MATCH(Z$303,$H$303:$K$303,0))*INDEX($J$297:$R$300,MATCH(Z$303,$I$297:$I$300,0),MATCH(Z$302,$J$296:$R$296,0))+IF(SUM($H335:$I335)&gt;0,INDEX($U$297:$AC$300,MATCH(Z$303,$I$297:$I$300,0),MATCH(Z$302,$J$296:$R$296,0)))</f>
        <v>2</v>
      </c>
      <c r="AA335" s="757" cm="1">
        <f t="array" ref="AA335">INDEX($H335:$K335,0,MATCH(AA$303,$H$303:$K$303,0))*INDEX($J$297:$R$300,MATCH(AA$303,$I$297:$I$300,0),MATCH(AA$302,$J$296:$R$296,0))+IF(SUM($H335:$I335)&gt;0,INDEX($U$297:$AC$300,MATCH(AA$303,$I$297:$I$300,0),MATCH(AA$302,$J$296:$R$296,0)))</f>
        <v>0.5</v>
      </c>
      <c r="AB335" s="757" cm="1">
        <f t="array" ref="AB335">INDEX($H335:$K335,0,MATCH(AB$303,$H$303:$K$303,0))*INDEX($J$297:$R$300,MATCH(AB$303,$I$297:$I$300,0),MATCH(AB$302,$J$296:$R$296,0))+IF(SUM($H335:$I335)&gt;0,INDEX($U$297:$AC$300,MATCH(AB$303,$I$297:$I$300,0),MATCH(AB$302,$J$296:$R$296,0)))</f>
        <v>1</v>
      </c>
      <c r="AC335" s="757" cm="1">
        <f t="array" ref="AC335">INDEX($H335:$K335,0,MATCH(AC$303,$H$303:$K$303,0))*INDEX($J$297:$R$300,MATCH(AC$303,$I$297:$I$300,0),MATCH(AC$302,$J$296:$R$296,0))+IF(SUM($H335:$I335)&gt;0,INDEX($U$297:$AC$300,MATCH(AC$303,$I$297:$I$300,0),MATCH(AC$302,$J$296:$R$296,0)))</f>
        <v>1</v>
      </c>
      <c r="AD335" s="757" cm="1">
        <f t="array" ref="AD335">INDEX($H335:$K335,0,MATCH(AD$303,$H$303:$K$303,0))*INDEX($J$297:$R$300,MATCH(AD$303,$I$297:$I$300,0),MATCH(AD$302,$J$296:$R$296,0))+IF(SUM($H335:$I335)&gt;0,INDEX($U$297:$AC$300,MATCH(AD$303,$I$297:$I$300,0),MATCH(AD$302,$J$296:$R$296,0)))</f>
        <v>2</v>
      </c>
      <c r="AE335" s="757" cm="1">
        <f t="array" ref="AE335">INDEX($H335:$K335,0,MATCH(AE$303,$H$303:$K$303,0))*INDEX($J$297:$R$300,MATCH(AE$303,$I$297:$I$300,0),MATCH(AE$302,$J$296:$R$296,0))+IF(SUM($H335:$I335)&gt;0,INDEX($U$297:$AC$300,MATCH(AE$303,$I$297:$I$300,0),MATCH(AE$302,$J$296:$R$296,0)))</f>
        <v>1</v>
      </c>
      <c r="AF335" s="757" cm="1">
        <f t="array" ref="AF335">INDEX($H335:$K335,0,MATCH(AF$303,$H$303:$K$303,0))*INDEX($J$297:$R$300,MATCH(AF$303,$I$297:$I$300,0),MATCH(AF$302,$J$296:$R$296,0))+IF(SUM($H335:$I335)&gt;0,INDEX($U$297:$AC$300,MATCH(AF$303,$I$297:$I$300,0),MATCH(AF$302,$J$296:$R$296,0)))</f>
        <v>1</v>
      </c>
      <c r="AG335" s="757" cm="1">
        <f t="array" ref="AG335">INDEX($H335:$K335,0,MATCH(AG$303,$H$303:$K$303,0))*INDEX($J$297:$R$300,MATCH(AG$303,$I$297:$I$300,0),MATCH(AG$302,$J$296:$R$296,0))+IF(SUM($H335:$I335)&gt;0,INDEX($U$297:$AC$300,MATCH(AG$303,$I$297:$I$300,0),MATCH(AG$302,$J$296:$R$296,0)))</f>
        <v>1</v>
      </c>
      <c r="AH335" s="757" cm="1">
        <f t="array" ref="AH335">INDEX($H335:$K335,0,MATCH(AH$303,$H$303:$K$303,0))*INDEX($J$297:$R$300,MATCH(AH$303,$I$297:$I$300,0),MATCH(AH$302,$J$296:$R$296,0))+IF(SUM($H335:$I335)&gt;0,INDEX($U$297:$AC$300,MATCH(AH$303,$I$297:$I$300,0),MATCH(AH$302,$J$296:$R$296,0)))</f>
        <v>2</v>
      </c>
      <c r="AI335" s="757" cm="1">
        <f t="array" ref="AI335">INDEX($H335:$K335,0,MATCH(AI$303,$H$303:$K$303,0))*INDEX($J$297:$R$300,MATCH(AI$303,$I$297:$I$300,0),MATCH(AI$302,$J$296:$R$296,0))+IF(SUM($H335:$I335)&gt;0,INDEX($U$297:$AC$300,MATCH(AI$303,$I$297:$I$300,0),MATCH(AI$302,$J$296:$R$296,0)))</f>
        <v>0.5</v>
      </c>
      <c r="AJ335" s="757" cm="1">
        <f t="array" ref="AJ335">INDEX($H335:$K335,0,MATCH(AJ$303,$H$303:$K$303,0))*INDEX($J$297:$R$300,MATCH(AJ$303,$I$297:$I$300,0),MATCH(AJ$302,$J$296:$R$296,0))+IF(SUM($H335:$I335)&gt;0,INDEX($U$297:$AC$300,MATCH(AJ$303,$I$297:$I$300,0),MATCH(AJ$302,$J$296:$R$296,0)))</f>
        <v>1</v>
      </c>
      <c r="AK335" s="757" cm="1">
        <f t="array" ref="AK335">INDEX($H335:$K335,0,MATCH(AK$303,$H$303:$K$303,0))*INDEX($J$297:$R$300,MATCH(AK$303,$I$297:$I$300,0),MATCH(AK$302,$J$296:$R$296,0))+IF(SUM($H335:$I335)&gt;0,INDEX($U$297:$AC$300,MATCH(AK$303,$I$297:$I$300,0),MATCH(AK$302,$J$296:$R$296,0)))</f>
        <v>1</v>
      </c>
      <c r="AL335" s="757" cm="1">
        <f t="array" ref="AL335">INDEX($H335:$K335,0,MATCH(AL$303,$H$303:$K$303,0))*INDEX($J$297:$R$300,MATCH(AL$303,$I$297:$I$300,0),MATCH(AL$302,$J$296:$R$296,0))+IF(SUM($H335:$I335)&gt;0,INDEX($U$297:$AC$300,MATCH(AL$303,$I$297:$I$300,0),MATCH(AL$302,$J$296:$R$296,0)))</f>
        <v>2</v>
      </c>
      <c r="AM335" s="757" cm="1">
        <f t="array" ref="AM335">INDEX($H335:$K335,0,MATCH(AM$303,$H$303:$K$303,0))*INDEX($J$297:$R$300,MATCH(AM$303,$I$297:$I$300,0),MATCH(AM$302,$J$296:$R$296,0))+IF(SUM($H335:$I335)&gt;0,INDEX($U$297:$AC$300,MATCH(AM$303,$I$297:$I$300,0),MATCH(AM$302,$J$296:$R$296,0)))</f>
        <v>0.5</v>
      </c>
      <c r="AN335" s="757" cm="1">
        <f t="array" ref="AN335">INDEX($H335:$K335,0,MATCH(AN$303,$H$303:$K$303,0))*INDEX($J$297:$R$300,MATCH(AN$303,$I$297:$I$300,0),MATCH(AN$302,$J$296:$R$296,0))+IF(SUM($H335:$I335)&gt;0,INDEX($U$297:$AC$300,MATCH(AN$303,$I$297:$I$300,0),MATCH(AN$302,$J$296:$R$296,0)))</f>
        <v>1</v>
      </c>
      <c r="AO335" s="757" cm="1">
        <f t="array" ref="AO335">INDEX($H335:$K335,0,MATCH(AO$303,$H$303:$K$303,0))*INDEX($J$297:$R$300,MATCH(AO$303,$I$297:$I$300,0),MATCH(AO$302,$J$296:$R$296,0))+IF(SUM($H335:$I335)&gt;0,INDEX($U$297:$AC$300,MATCH(AO$303,$I$297:$I$300,0),MATCH(AO$302,$J$296:$R$296,0)))</f>
        <v>1</v>
      </c>
      <c r="AP335" s="757" cm="1">
        <f t="array" ref="AP335">INDEX($H335:$K335,0,MATCH(AP$303,$H$303:$K$303,0))*INDEX($J$297:$R$300,MATCH(AP$303,$I$297:$I$300,0),MATCH(AP$302,$J$296:$R$296,0))+IF(SUM($H335:$I335)&gt;0,INDEX($U$297:$AC$300,MATCH(AP$303,$I$297:$I$300,0),MATCH(AP$302,$J$296:$R$296,0)))</f>
        <v>2</v>
      </c>
      <c r="AQ335" s="757" cm="1">
        <f t="array" ref="AQ335">INDEX($H335:$K335,0,MATCH(AQ$303,$H$303:$K$303,0))*INDEX($J$297:$R$300,MATCH(AQ$303,$I$297:$I$300,0),MATCH(AQ$302,$J$296:$R$296,0))+IF(SUM($H335:$I335)&gt;0,INDEX($U$297:$AC$300,MATCH(AQ$303,$I$297:$I$300,0),MATCH(AQ$302,$J$296:$R$296,0)))</f>
        <v>0</v>
      </c>
      <c r="AR335" s="757" cm="1">
        <f t="array" ref="AR335">INDEX($H335:$K335,0,MATCH(AR$303,$H$303:$K$303,0))*INDEX($J$297:$R$300,MATCH(AR$303,$I$297:$I$300,0),MATCH(AR$302,$J$296:$R$296,0))+IF(SUM($H335:$I335)&gt;0,INDEX($U$297:$AC$300,MATCH(AR$303,$I$297:$I$300,0),MATCH(AR$302,$J$296:$R$296,0)))</f>
        <v>1</v>
      </c>
      <c r="AS335" s="757" cm="1">
        <f t="array" ref="AS335">INDEX($H335:$K335,0,MATCH(AS$303,$H$303:$K$303,0))*INDEX($J$297:$R$300,MATCH(AS$303,$I$297:$I$300,0),MATCH(AS$302,$J$296:$R$296,0))+IF(SUM($H335:$I335)&gt;0,INDEX($U$297:$AC$300,MATCH(AS$303,$I$297:$I$300,0),MATCH(AS$302,$J$296:$R$296,0)))</f>
        <v>1</v>
      </c>
      <c r="AT335" s="757" cm="1">
        <f t="array" ref="AT335">INDEX($H335:$K335,0,MATCH(AT$303,$H$303:$K$303,0))*INDEX($J$297:$R$300,MATCH(AT$303,$I$297:$I$300,0),MATCH(AT$302,$J$296:$R$296,0))+IF(SUM($H335:$I335)&gt;0,INDEX($U$297:$AC$300,MATCH(AT$303,$I$297:$I$300,0),MATCH(AT$302,$J$296:$R$296,0)))</f>
        <v>2</v>
      </c>
      <c r="AU335" s="757"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4.5" outlineLevel="1" x14ac:dyDescent="0.35">
      <c r="A336" s="6"/>
      <c r="B336" s="7"/>
      <c r="C336" s="17"/>
      <c r="D336" s="17"/>
      <c r="E336" s="17"/>
      <c r="F336" s="26"/>
      <c r="G336" s="26" t="str">
        <f t="shared" ref="G336:G354" si="157">_xlfn.CONCAT(H157:M157)</f>
        <v>YYWWWwd</v>
      </c>
      <c r="H336" s="223">
        <f t="shared" ref="H336:J336" si="158">IF($H276&gt;0,INDEX($Z$168:$AC$180,MATCH($M157,$Y$168:$Y$180,0),MATCH(H$303,$Z$167:$AC$167,0)),0)</f>
        <v>0</v>
      </c>
      <c r="I336" s="223">
        <f t="shared" si="158"/>
        <v>1</v>
      </c>
      <c r="J336" s="223">
        <f t="shared" si="158"/>
        <v>2</v>
      </c>
      <c r="K336" s="223">
        <f t="shared" si="126"/>
        <v>1</v>
      </c>
      <c r="L336" s="757" cm="1">
        <f t="array" ref="L336">INDEX($H336:$K336,0,MATCH(L$303,$H$303:$K$303,0))*INDEX($J$297:$R$300,MATCH(L$303,$I$297:$I$300,0),MATCH(L$302,$J$296:$R$296,0))+IF(SUM($H336:$I336)&gt;0,INDEX($U$297:$AC$300,MATCH(L$303,$I$297:$I$300,0),MATCH(L$302,$J$296:$R$296,0)))</f>
        <v>1</v>
      </c>
      <c r="M336" s="757" cm="1">
        <f t="array" ref="M336">INDEX($H336:$K336,0,MATCH(M$303,$H$303:$K$303,0))*INDEX($J$297:$R$300,MATCH(M$303,$I$297:$I$300,0),MATCH(M$302,$J$296:$R$296,0))+IF(SUM($H336:$I336)&gt;0,INDEX($U$297:$AC$300,MATCH(M$303,$I$297:$I$300,0),MATCH(M$302,$J$296:$R$296,0)))</f>
        <v>1</v>
      </c>
      <c r="N336" s="757" cm="1">
        <f t="array" ref="N336">INDEX($H336:$K336,0,MATCH(N$303,$H$303:$K$303,0))*INDEX($J$297:$R$300,MATCH(N$303,$I$297:$I$300,0),MATCH(N$302,$J$296:$R$296,0))+IF(SUM($H336:$I336)&gt;0,INDEX($U$297:$AC$300,MATCH(N$303,$I$297:$I$300,0),MATCH(N$302,$J$296:$R$296,0)))</f>
        <v>2</v>
      </c>
      <c r="O336" s="757" cm="1">
        <f t="array" ref="O336">INDEX($H336:$K336,0,MATCH(O$303,$H$303:$K$303,0))*INDEX($J$297:$R$300,MATCH(O$303,$I$297:$I$300,0),MATCH(O$302,$J$296:$R$296,0))+IF(SUM($H336:$I336)&gt;0,INDEX($U$297:$AC$300,MATCH(O$303,$I$297:$I$300,0),MATCH(O$302,$J$296:$R$296,0)))</f>
        <v>1.5</v>
      </c>
      <c r="P336" s="757" cm="1">
        <f t="array" ref="P336">INDEX($H336:$K336,0,MATCH(P$303,$H$303:$K$303,0))*INDEX($J$297:$R$300,MATCH(P$303,$I$297:$I$300,0),MATCH(P$302,$J$296:$R$296,0))+IF(SUM($H336:$I336)&gt;0,INDEX($U$297:$AC$300,MATCH(P$303,$I$297:$I$300,0),MATCH(P$302,$J$296:$R$296,0)))</f>
        <v>1</v>
      </c>
      <c r="Q336" s="757" cm="1">
        <f t="array" ref="Q336">INDEX($H336:$K336,0,MATCH(Q$303,$H$303:$K$303,0))*INDEX($J$297:$R$300,MATCH(Q$303,$I$297:$I$300,0),MATCH(Q$302,$J$296:$R$296,0))+IF(SUM($H336:$I336)&gt;0,INDEX($U$297:$AC$300,MATCH(Q$303,$I$297:$I$300,0),MATCH(Q$302,$J$296:$R$296,0)))</f>
        <v>1</v>
      </c>
      <c r="R336" s="757" cm="1">
        <f t="array" ref="R336">INDEX($H336:$K336,0,MATCH(R$303,$H$303:$K$303,0))*INDEX($J$297:$R$300,MATCH(R$303,$I$297:$I$300,0),MATCH(R$302,$J$296:$R$296,0))+IF(SUM($H336:$I336)&gt;0,INDEX($U$297:$AC$300,MATCH(R$303,$I$297:$I$300,0),MATCH(R$302,$J$296:$R$296,0)))</f>
        <v>2</v>
      </c>
      <c r="S336" s="757" cm="1">
        <f t="array" ref="S336">INDEX($H336:$K336,0,MATCH(S$303,$H$303:$K$303,0))*INDEX($J$297:$R$300,MATCH(S$303,$I$297:$I$300,0),MATCH(S$302,$J$296:$R$296,0))+IF(SUM($H336:$I336)&gt;0,INDEX($U$297:$AC$300,MATCH(S$303,$I$297:$I$300,0),MATCH(S$302,$J$296:$R$296,0)))</f>
        <v>1</v>
      </c>
      <c r="T336" s="757" cm="1">
        <f t="array" ref="T336">INDEX($H336:$K336,0,MATCH(T$303,$H$303:$K$303,0))*INDEX($J$297:$R$300,MATCH(T$303,$I$297:$I$300,0),MATCH(T$302,$J$296:$R$296,0))+IF(SUM($H336:$I336)&gt;0,INDEX($U$297:$AC$300,MATCH(T$303,$I$297:$I$300,0),MATCH(T$302,$J$296:$R$296,0)))</f>
        <v>1</v>
      </c>
      <c r="U336" s="757" cm="1">
        <f t="array" ref="U336">INDEX($H336:$K336,0,MATCH(U$303,$H$303:$K$303,0))*INDEX($J$297:$R$300,MATCH(U$303,$I$297:$I$300,0),MATCH(U$302,$J$296:$R$296,0))+IF(SUM($H336:$I336)&gt;0,INDEX($U$297:$AC$300,MATCH(U$303,$I$297:$I$300,0),MATCH(U$302,$J$296:$R$296,0)))</f>
        <v>1</v>
      </c>
      <c r="V336" s="757" cm="1">
        <f t="array" ref="V336">INDEX($H336:$K336,0,MATCH(V$303,$H$303:$K$303,0))*INDEX($J$297:$R$300,MATCH(V$303,$I$297:$I$300,0),MATCH(V$302,$J$296:$R$296,0))+IF(SUM($H336:$I336)&gt;0,INDEX($U$297:$AC$300,MATCH(V$303,$I$297:$I$300,0),MATCH(V$302,$J$296:$R$296,0)))</f>
        <v>2</v>
      </c>
      <c r="W336" s="757" cm="1">
        <f t="array" ref="W336">INDEX($H336:$K336,0,MATCH(W$303,$H$303:$K$303,0))*INDEX($J$297:$R$300,MATCH(W$303,$I$297:$I$300,0),MATCH(W$302,$J$296:$R$296,0))+IF(SUM($H336:$I336)&gt;0,INDEX($U$297:$AC$300,MATCH(W$303,$I$297:$I$300,0),MATCH(W$302,$J$296:$R$296,0)))</f>
        <v>1</v>
      </c>
      <c r="X336" s="757" cm="1">
        <f t="array" ref="X336">INDEX($H336:$K336,0,MATCH(X$303,$H$303:$K$303,0))*INDEX($J$297:$R$300,MATCH(X$303,$I$297:$I$300,0),MATCH(X$302,$J$296:$R$296,0))+IF(SUM($H336:$I336)&gt;0,INDEX($U$297:$AC$300,MATCH(X$303,$I$297:$I$300,0),MATCH(X$302,$J$296:$R$296,0)))</f>
        <v>1</v>
      </c>
      <c r="Y336" s="757" cm="1">
        <f t="array" ref="Y336">INDEX($H336:$K336,0,MATCH(Y$303,$H$303:$K$303,0))*INDEX($J$297:$R$300,MATCH(Y$303,$I$297:$I$300,0),MATCH(Y$302,$J$296:$R$296,0))+IF(SUM($H336:$I336)&gt;0,INDEX($U$297:$AC$300,MATCH(Y$303,$I$297:$I$300,0),MATCH(Y$302,$J$296:$R$296,0)))</f>
        <v>1</v>
      </c>
      <c r="Z336" s="757" cm="1">
        <f t="array" ref="Z336">INDEX($H336:$K336,0,MATCH(Z$303,$H$303:$K$303,0))*INDEX($J$297:$R$300,MATCH(Z$303,$I$297:$I$300,0),MATCH(Z$302,$J$296:$R$296,0))+IF(SUM($H336:$I336)&gt;0,INDEX($U$297:$AC$300,MATCH(Z$303,$I$297:$I$300,0),MATCH(Z$302,$J$296:$R$296,0)))</f>
        <v>2</v>
      </c>
      <c r="AA336" s="757" cm="1">
        <f t="array" ref="AA336">INDEX($H336:$K336,0,MATCH(AA$303,$H$303:$K$303,0))*INDEX($J$297:$R$300,MATCH(AA$303,$I$297:$I$300,0),MATCH(AA$302,$J$296:$R$296,0))+IF(SUM($H336:$I336)&gt;0,INDEX($U$297:$AC$300,MATCH(AA$303,$I$297:$I$300,0),MATCH(AA$302,$J$296:$R$296,0)))</f>
        <v>0.5</v>
      </c>
      <c r="AB336" s="757" cm="1">
        <f t="array" ref="AB336">INDEX($H336:$K336,0,MATCH(AB$303,$H$303:$K$303,0))*INDEX($J$297:$R$300,MATCH(AB$303,$I$297:$I$300,0),MATCH(AB$302,$J$296:$R$296,0))+IF(SUM($H336:$I336)&gt;0,INDEX($U$297:$AC$300,MATCH(AB$303,$I$297:$I$300,0),MATCH(AB$302,$J$296:$R$296,0)))</f>
        <v>0</v>
      </c>
      <c r="AC336" s="757" cm="1">
        <f t="array" ref="AC336">INDEX($H336:$K336,0,MATCH(AC$303,$H$303:$K$303,0))*INDEX($J$297:$R$300,MATCH(AC$303,$I$297:$I$300,0),MATCH(AC$302,$J$296:$R$296,0))+IF(SUM($H336:$I336)&gt;0,INDEX($U$297:$AC$300,MATCH(AC$303,$I$297:$I$300,0),MATCH(AC$302,$J$296:$R$296,0)))</f>
        <v>1</v>
      </c>
      <c r="AD336" s="757" cm="1">
        <f t="array" ref="AD336">INDEX($H336:$K336,0,MATCH(AD$303,$H$303:$K$303,0))*INDEX($J$297:$R$300,MATCH(AD$303,$I$297:$I$300,0),MATCH(AD$302,$J$296:$R$296,0))+IF(SUM($H336:$I336)&gt;0,INDEX($U$297:$AC$300,MATCH(AD$303,$I$297:$I$300,0),MATCH(AD$302,$J$296:$R$296,0)))</f>
        <v>2</v>
      </c>
      <c r="AE336" s="757" cm="1">
        <f t="array" ref="AE336">INDEX($H336:$K336,0,MATCH(AE$303,$H$303:$K$303,0))*INDEX($J$297:$R$300,MATCH(AE$303,$I$297:$I$300,0),MATCH(AE$302,$J$296:$R$296,0))+IF(SUM($H336:$I336)&gt;0,INDEX($U$297:$AC$300,MATCH(AE$303,$I$297:$I$300,0),MATCH(AE$302,$J$296:$R$296,0)))</f>
        <v>1</v>
      </c>
      <c r="AF336" s="757" cm="1">
        <f t="array" ref="AF336">INDEX($H336:$K336,0,MATCH(AF$303,$H$303:$K$303,0))*INDEX($J$297:$R$300,MATCH(AF$303,$I$297:$I$300,0),MATCH(AF$302,$J$296:$R$296,0))+IF(SUM($H336:$I336)&gt;0,INDEX($U$297:$AC$300,MATCH(AF$303,$I$297:$I$300,0),MATCH(AF$302,$J$296:$R$296,0)))</f>
        <v>0</v>
      </c>
      <c r="AG336" s="757" cm="1">
        <f t="array" ref="AG336">INDEX($H336:$K336,0,MATCH(AG$303,$H$303:$K$303,0))*INDEX($J$297:$R$300,MATCH(AG$303,$I$297:$I$300,0),MATCH(AG$302,$J$296:$R$296,0))+IF(SUM($H336:$I336)&gt;0,INDEX($U$297:$AC$300,MATCH(AG$303,$I$297:$I$300,0),MATCH(AG$302,$J$296:$R$296,0)))</f>
        <v>1</v>
      </c>
      <c r="AH336" s="757" cm="1">
        <f t="array" ref="AH336">INDEX($H336:$K336,0,MATCH(AH$303,$H$303:$K$303,0))*INDEX($J$297:$R$300,MATCH(AH$303,$I$297:$I$300,0),MATCH(AH$302,$J$296:$R$296,0))+IF(SUM($H336:$I336)&gt;0,INDEX($U$297:$AC$300,MATCH(AH$303,$I$297:$I$300,0),MATCH(AH$302,$J$296:$R$296,0)))</f>
        <v>2</v>
      </c>
      <c r="AI336" s="757" cm="1">
        <f t="array" ref="AI336">INDEX($H336:$K336,0,MATCH(AI$303,$H$303:$K$303,0))*INDEX($J$297:$R$300,MATCH(AI$303,$I$297:$I$300,0),MATCH(AI$302,$J$296:$R$296,0))+IF(SUM($H336:$I336)&gt;0,INDEX($U$297:$AC$300,MATCH(AI$303,$I$297:$I$300,0),MATCH(AI$302,$J$296:$R$296,0)))</f>
        <v>0.5</v>
      </c>
      <c r="AJ336" s="757" cm="1">
        <f t="array" ref="AJ336">INDEX($H336:$K336,0,MATCH(AJ$303,$H$303:$K$303,0))*INDEX($J$297:$R$300,MATCH(AJ$303,$I$297:$I$300,0),MATCH(AJ$302,$J$296:$R$296,0))+IF(SUM($H336:$I336)&gt;0,INDEX($U$297:$AC$300,MATCH(AJ$303,$I$297:$I$300,0),MATCH(AJ$302,$J$296:$R$296,0)))</f>
        <v>0</v>
      </c>
      <c r="AK336" s="757" cm="1">
        <f t="array" ref="AK336">INDEX($H336:$K336,0,MATCH(AK$303,$H$303:$K$303,0))*INDEX($J$297:$R$300,MATCH(AK$303,$I$297:$I$300,0),MATCH(AK$302,$J$296:$R$296,0))+IF(SUM($H336:$I336)&gt;0,INDEX($U$297:$AC$300,MATCH(AK$303,$I$297:$I$300,0),MATCH(AK$302,$J$296:$R$296,0)))</f>
        <v>1</v>
      </c>
      <c r="AL336" s="757" cm="1">
        <f t="array" ref="AL336">INDEX($H336:$K336,0,MATCH(AL$303,$H$303:$K$303,0))*INDEX($J$297:$R$300,MATCH(AL$303,$I$297:$I$300,0),MATCH(AL$302,$J$296:$R$296,0))+IF(SUM($H336:$I336)&gt;0,INDEX($U$297:$AC$300,MATCH(AL$303,$I$297:$I$300,0),MATCH(AL$302,$J$296:$R$296,0)))</f>
        <v>2</v>
      </c>
      <c r="AM336" s="757" cm="1">
        <f t="array" ref="AM336">INDEX($H336:$K336,0,MATCH(AM$303,$H$303:$K$303,0))*INDEX($J$297:$R$300,MATCH(AM$303,$I$297:$I$300,0),MATCH(AM$302,$J$296:$R$296,0))+IF(SUM($H336:$I336)&gt;0,INDEX($U$297:$AC$300,MATCH(AM$303,$I$297:$I$300,0),MATCH(AM$302,$J$296:$R$296,0)))</f>
        <v>0.5</v>
      </c>
      <c r="AN336" s="757" cm="1">
        <f t="array" ref="AN336">INDEX($H336:$K336,0,MATCH(AN$303,$H$303:$K$303,0))*INDEX($J$297:$R$300,MATCH(AN$303,$I$297:$I$300,0),MATCH(AN$302,$J$296:$R$296,0))+IF(SUM($H336:$I336)&gt;0,INDEX($U$297:$AC$300,MATCH(AN$303,$I$297:$I$300,0),MATCH(AN$302,$J$296:$R$296,0)))</f>
        <v>0</v>
      </c>
      <c r="AO336" s="757" cm="1">
        <f t="array" ref="AO336">INDEX($H336:$K336,0,MATCH(AO$303,$H$303:$K$303,0))*INDEX($J$297:$R$300,MATCH(AO$303,$I$297:$I$300,0),MATCH(AO$302,$J$296:$R$296,0))+IF(SUM($H336:$I336)&gt;0,INDEX($U$297:$AC$300,MATCH(AO$303,$I$297:$I$300,0),MATCH(AO$302,$J$296:$R$296,0)))</f>
        <v>1</v>
      </c>
      <c r="AP336" s="757" cm="1">
        <f t="array" ref="AP336">INDEX($H336:$K336,0,MATCH(AP$303,$H$303:$K$303,0))*INDEX($J$297:$R$300,MATCH(AP$303,$I$297:$I$300,0),MATCH(AP$302,$J$296:$R$296,0))+IF(SUM($H336:$I336)&gt;0,INDEX($U$297:$AC$300,MATCH(AP$303,$I$297:$I$300,0),MATCH(AP$302,$J$296:$R$296,0)))</f>
        <v>2</v>
      </c>
      <c r="AQ336" s="757" cm="1">
        <f t="array" ref="AQ336">INDEX($H336:$K336,0,MATCH(AQ$303,$H$303:$K$303,0))*INDEX($J$297:$R$300,MATCH(AQ$303,$I$297:$I$300,0),MATCH(AQ$302,$J$296:$R$296,0))+IF(SUM($H336:$I336)&gt;0,INDEX($U$297:$AC$300,MATCH(AQ$303,$I$297:$I$300,0),MATCH(AQ$302,$J$296:$R$296,0)))</f>
        <v>0</v>
      </c>
      <c r="AR336" s="757" cm="1">
        <f t="array" ref="AR336">INDEX($H336:$K336,0,MATCH(AR$303,$H$303:$K$303,0))*INDEX($J$297:$R$300,MATCH(AR$303,$I$297:$I$300,0),MATCH(AR$302,$J$296:$R$296,0))+IF(SUM($H336:$I336)&gt;0,INDEX($U$297:$AC$300,MATCH(AR$303,$I$297:$I$300,0),MATCH(AR$302,$J$296:$R$296,0)))</f>
        <v>0</v>
      </c>
      <c r="AS336" s="757" cm="1">
        <f t="array" ref="AS336">INDEX($H336:$K336,0,MATCH(AS$303,$H$303:$K$303,0))*INDEX($J$297:$R$300,MATCH(AS$303,$I$297:$I$300,0),MATCH(AS$302,$J$296:$R$296,0))+IF(SUM($H336:$I336)&gt;0,INDEX($U$297:$AC$300,MATCH(AS$303,$I$297:$I$300,0),MATCH(AS$302,$J$296:$R$296,0)))</f>
        <v>1</v>
      </c>
      <c r="AT336" s="757" cm="1">
        <f t="array" ref="AT336">INDEX($H336:$K336,0,MATCH(AT$303,$H$303:$K$303,0))*INDEX($J$297:$R$300,MATCH(AT$303,$I$297:$I$300,0),MATCH(AT$302,$J$296:$R$296,0))+IF(SUM($H336:$I336)&gt;0,INDEX($U$297:$AC$300,MATCH(AT$303,$I$297:$I$300,0),MATCH(AT$302,$J$296:$R$296,0)))</f>
        <v>2</v>
      </c>
      <c r="AU336" s="757"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4.5" outlineLevel="1" x14ac:dyDescent="0.35">
      <c r="A337" s="6"/>
      <c r="B337" s="7"/>
      <c r="C337" s="17"/>
      <c r="D337" s="17"/>
      <c r="E337" s="17"/>
      <c r="F337" s="26"/>
      <c r="G337" s="26" t="str">
        <f t="shared" si="157"/>
        <v>YYNWBz</v>
      </c>
      <c r="H337" s="223">
        <f t="shared" ref="H337:J337" si="159">IF($H277&gt;0,INDEX($Z$168:$AC$180,MATCH($M158,$Y$168:$Y$180,0),MATCH(H$303,$Z$167:$AC$167,0)),0)</f>
        <v>1</v>
      </c>
      <c r="I337" s="223">
        <f t="shared" si="159"/>
        <v>1</v>
      </c>
      <c r="J337" s="223">
        <f t="shared" si="159"/>
        <v>2</v>
      </c>
      <c r="K337" s="223">
        <f t="shared" si="126"/>
        <v>0</v>
      </c>
      <c r="L337" s="757" cm="1">
        <f t="array" ref="L337">INDEX($H337:$K337,0,MATCH(L$303,$H$303:$K$303,0))*INDEX($J$297:$R$300,MATCH(L$303,$I$297:$I$300,0),MATCH(L$302,$J$296:$R$296,0))+IF(SUM($H337:$I337)&gt;0,INDEX($U$297:$AC$300,MATCH(L$303,$I$297:$I$300,0),MATCH(L$302,$J$296:$R$296,0)))</f>
        <v>2</v>
      </c>
      <c r="M337" s="757" cm="1">
        <f t="array" ref="M337">INDEX($H337:$K337,0,MATCH(M$303,$H$303:$K$303,0))*INDEX($J$297:$R$300,MATCH(M$303,$I$297:$I$300,0),MATCH(M$302,$J$296:$R$296,0))+IF(SUM($H337:$I337)&gt;0,INDEX($U$297:$AC$300,MATCH(M$303,$I$297:$I$300,0),MATCH(M$302,$J$296:$R$296,0)))</f>
        <v>1</v>
      </c>
      <c r="N337" s="757" cm="1">
        <f t="array" ref="N337">INDEX($H337:$K337,0,MATCH(N$303,$H$303:$K$303,0))*INDEX($J$297:$R$300,MATCH(N$303,$I$297:$I$300,0),MATCH(N$302,$J$296:$R$296,0))+IF(SUM($H337:$I337)&gt;0,INDEX($U$297:$AC$300,MATCH(N$303,$I$297:$I$300,0),MATCH(N$302,$J$296:$R$296,0)))</f>
        <v>2</v>
      </c>
      <c r="O337" s="757" cm="1">
        <f t="array" ref="O337">INDEX($H337:$K337,0,MATCH(O$303,$H$303:$K$303,0))*INDEX($J$297:$R$300,MATCH(O$303,$I$297:$I$300,0),MATCH(O$302,$J$296:$R$296,0))+IF(SUM($H337:$I337)&gt;0,INDEX($U$297:$AC$300,MATCH(O$303,$I$297:$I$300,0),MATCH(O$302,$J$296:$R$296,0)))</f>
        <v>0</v>
      </c>
      <c r="P337" s="757" cm="1">
        <f t="array" ref="P337">INDEX($H337:$K337,0,MATCH(P$303,$H$303:$K$303,0))*INDEX($J$297:$R$300,MATCH(P$303,$I$297:$I$300,0),MATCH(P$302,$J$296:$R$296,0))+IF(SUM($H337:$I337)&gt;0,INDEX($U$297:$AC$300,MATCH(P$303,$I$297:$I$300,0),MATCH(P$302,$J$296:$R$296,0)))</f>
        <v>2</v>
      </c>
      <c r="Q337" s="757" cm="1">
        <f t="array" ref="Q337">INDEX($H337:$K337,0,MATCH(Q$303,$H$303:$K$303,0))*INDEX($J$297:$R$300,MATCH(Q$303,$I$297:$I$300,0),MATCH(Q$302,$J$296:$R$296,0))+IF(SUM($H337:$I337)&gt;0,INDEX($U$297:$AC$300,MATCH(Q$303,$I$297:$I$300,0),MATCH(Q$302,$J$296:$R$296,0)))</f>
        <v>1</v>
      </c>
      <c r="R337" s="757" cm="1">
        <f t="array" ref="R337">INDEX($H337:$K337,0,MATCH(R$303,$H$303:$K$303,0))*INDEX($J$297:$R$300,MATCH(R$303,$I$297:$I$300,0),MATCH(R$302,$J$296:$R$296,0))+IF(SUM($H337:$I337)&gt;0,INDEX($U$297:$AC$300,MATCH(R$303,$I$297:$I$300,0),MATCH(R$302,$J$296:$R$296,0)))</f>
        <v>2</v>
      </c>
      <c r="S337" s="757" cm="1">
        <f t="array" ref="S337">INDEX($H337:$K337,0,MATCH(S$303,$H$303:$K$303,0))*INDEX($J$297:$R$300,MATCH(S$303,$I$297:$I$300,0),MATCH(S$302,$J$296:$R$296,0))+IF(SUM($H337:$I337)&gt;0,INDEX($U$297:$AC$300,MATCH(S$303,$I$297:$I$300,0),MATCH(S$302,$J$296:$R$296,0)))</f>
        <v>0</v>
      </c>
      <c r="T337" s="757" cm="1">
        <f t="array" ref="T337">INDEX($H337:$K337,0,MATCH(T$303,$H$303:$K$303,0))*INDEX($J$297:$R$300,MATCH(T$303,$I$297:$I$300,0),MATCH(T$302,$J$296:$R$296,0))+IF(SUM($H337:$I337)&gt;0,INDEX($U$297:$AC$300,MATCH(T$303,$I$297:$I$300,0),MATCH(T$302,$J$296:$R$296,0)))</f>
        <v>2</v>
      </c>
      <c r="U337" s="757" cm="1">
        <f t="array" ref="U337">INDEX($H337:$K337,0,MATCH(U$303,$H$303:$K$303,0))*INDEX($J$297:$R$300,MATCH(U$303,$I$297:$I$300,0),MATCH(U$302,$J$296:$R$296,0))+IF(SUM($H337:$I337)&gt;0,INDEX($U$297:$AC$300,MATCH(U$303,$I$297:$I$300,0),MATCH(U$302,$J$296:$R$296,0)))</f>
        <v>1</v>
      </c>
      <c r="V337" s="757" cm="1">
        <f t="array" ref="V337">INDEX($H337:$K337,0,MATCH(V$303,$H$303:$K$303,0))*INDEX($J$297:$R$300,MATCH(V$303,$I$297:$I$300,0),MATCH(V$302,$J$296:$R$296,0))+IF(SUM($H337:$I337)&gt;0,INDEX($U$297:$AC$300,MATCH(V$303,$I$297:$I$300,0),MATCH(V$302,$J$296:$R$296,0)))</f>
        <v>2</v>
      </c>
      <c r="W337" s="757" cm="1">
        <f t="array" ref="W337">INDEX($H337:$K337,0,MATCH(W$303,$H$303:$K$303,0))*INDEX($J$297:$R$300,MATCH(W$303,$I$297:$I$300,0),MATCH(W$302,$J$296:$R$296,0))+IF(SUM($H337:$I337)&gt;0,INDEX($U$297:$AC$300,MATCH(W$303,$I$297:$I$300,0),MATCH(W$302,$J$296:$R$296,0)))</f>
        <v>0</v>
      </c>
      <c r="X337" s="757" cm="1">
        <f t="array" ref="X337">INDEX($H337:$K337,0,MATCH(X$303,$H$303:$K$303,0))*INDEX($J$297:$R$300,MATCH(X$303,$I$297:$I$300,0),MATCH(X$302,$J$296:$R$296,0))+IF(SUM($H337:$I337)&gt;0,INDEX($U$297:$AC$300,MATCH(X$303,$I$297:$I$300,0),MATCH(X$302,$J$296:$R$296,0)))</f>
        <v>2</v>
      </c>
      <c r="Y337" s="757" cm="1">
        <f t="array" ref="Y337">INDEX($H337:$K337,0,MATCH(Y$303,$H$303:$K$303,0))*INDEX($J$297:$R$300,MATCH(Y$303,$I$297:$I$300,0),MATCH(Y$302,$J$296:$R$296,0))+IF(SUM($H337:$I337)&gt;0,INDEX($U$297:$AC$300,MATCH(Y$303,$I$297:$I$300,0),MATCH(Y$302,$J$296:$R$296,0)))</f>
        <v>1</v>
      </c>
      <c r="Z337" s="757" cm="1">
        <f t="array" ref="Z337">INDEX($H337:$K337,0,MATCH(Z$303,$H$303:$K$303,0))*INDEX($J$297:$R$300,MATCH(Z$303,$I$297:$I$300,0),MATCH(Z$302,$J$296:$R$296,0))+IF(SUM($H337:$I337)&gt;0,INDEX($U$297:$AC$300,MATCH(Z$303,$I$297:$I$300,0),MATCH(Z$302,$J$296:$R$296,0)))</f>
        <v>2</v>
      </c>
      <c r="AA337" s="757" cm="1">
        <f t="array" ref="AA337">INDEX($H337:$K337,0,MATCH(AA$303,$H$303:$K$303,0))*INDEX($J$297:$R$300,MATCH(AA$303,$I$297:$I$300,0),MATCH(AA$302,$J$296:$R$296,0))+IF(SUM($H337:$I337)&gt;0,INDEX($U$297:$AC$300,MATCH(AA$303,$I$297:$I$300,0),MATCH(AA$302,$J$296:$R$296,0)))</f>
        <v>0</v>
      </c>
      <c r="AB337" s="757" cm="1">
        <f t="array" ref="AB337">INDEX($H337:$K337,0,MATCH(AB$303,$H$303:$K$303,0))*INDEX($J$297:$R$300,MATCH(AB$303,$I$297:$I$300,0),MATCH(AB$302,$J$296:$R$296,0))+IF(SUM($H337:$I337)&gt;0,INDEX($U$297:$AC$300,MATCH(AB$303,$I$297:$I$300,0),MATCH(AB$302,$J$296:$R$296,0)))</f>
        <v>1</v>
      </c>
      <c r="AC337" s="757" cm="1">
        <f t="array" ref="AC337">INDEX($H337:$K337,0,MATCH(AC$303,$H$303:$K$303,0))*INDEX($J$297:$R$300,MATCH(AC$303,$I$297:$I$300,0),MATCH(AC$302,$J$296:$R$296,0))+IF(SUM($H337:$I337)&gt;0,INDEX($U$297:$AC$300,MATCH(AC$303,$I$297:$I$300,0),MATCH(AC$302,$J$296:$R$296,0)))</f>
        <v>1</v>
      </c>
      <c r="AD337" s="757" cm="1">
        <f t="array" ref="AD337">INDEX($H337:$K337,0,MATCH(AD$303,$H$303:$K$303,0))*INDEX($J$297:$R$300,MATCH(AD$303,$I$297:$I$300,0),MATCH(AD$302,$J$296:$R$296,0))+IF(SUM($H337:$I337)&gt;0,INDEX($U$297:$AC$300,MATCH(AD$303,$I$297:$I$300,0),MATCH(AD$302,$J$296:$R$296,0)))</f>
        <v>2</v>
      </c>
      <c r="AE337" s="757" cm="1">
        <f t="array" ref="AE337">INDEX($H337:$K337,0,MATCH(AE$303,$H$303:$K$303,0))*INDEX($J$297:$R$300,MATCH(AE$303,$I$297:$I$300,0),MATCH(AE$302,$J$296:$R$296,0))+IF(SUM($H337:$I337)&gt;0,INDEX($U$297:$AC$300,MATCH(AE$303,$I$297:$I$300,0),MATCH(AE$302,$J$296:$R$296,0)))</f>
        <v>0</v>
      </c>
      <c r="AF337" s="757" cm="1">
        <f t="array" ref="AF337">INDEX($H337:$K337,0,MATCH(AF$303,$H$303:$K$303,0))*INDEX($J$297:$R$300,MATCH(AF$303,$I$297:$I$300,0),MATCH(AF$302,$J$296:$R$296,0))+IF(SUM($H337:$I337)&gt;0,INDEX($U$297:$AC$300,MATCH(AF$303,$I$297:$I$300,0),MATCH(AF$302,$J$296:$R$296,0)))</f>
        <v>1</v>
      </c>
      <c r="AG337" s="757" cm="1">
        <f t="array" ref="AG337">INDEX($H337:$K337,0,MATCH(AG$303,$H$303:$K$303,0))*INDEX($J$297:$R$300,MATCH(AG$303,$I$297:$I$300,0),MATCH(AG$302,$J$296:$R$296,0))+IF(SUM($H337:$I337)&gt;0,INDEX($U$297:$AC$300,MATCH(AG$303,$I$297:$I$300,0),MATCH(AG$302,$J$296:$R$296,0)))</f>
        <v>1</v>
      </c>
      <c r="AH337" s="757" cm="1">
        <f t="array" ref="AH337">INDEX($H337:$K337,0,MATCH(AH$303,$H$303:$K$303,0))*INDEX($J$297:$R$300,MATCH(AH$303,$I$297:$I$300,0),MATCH(AH$302,$J$296:$R$296,0))+IF(SUM($H337:$I337)&gt;0,INDEX($U$297:$AC$300,MATCH(AH$303,$I$297:$I$300,0),MATCH(AH$302,$J$296:$R$296,0)))</f>
        <v>2</v>
      </c>
      <c r="AI337" s="757" cm="1">
        <f t="array" ref="AI337">INDEX($H337:$K337,0,MATCH(AI$303,$H$303:$K$303,0))*INDEX($J$297:$R$300,MATCH(AI$303,$I$297:$I$300,0),MATCH(AI$302,$J$296:$R$296,0))+IF(SUM($H337:$I337)&gt;0,INDEX($U$297:$AC$300,MATCH(AI$303,$I$297:$I$300,0),MATCH(AI$302,$J$296:$R$296,0)))</f>
        <v>0</v>
      </c>
      <c r="AJ337" s="757" cm="1">
        <f t="array" ref="AJ337">INDEX($H337:$K337,0,MATCH(AJ$303,$H$303:$K$303,0))*INDEX($J$297:$R$300,MATCH(AJ$303,$I$297:$I$300,0),MATCH(AJ$302,$J$296:$R$296,0))+IF(SUM($H337:$I337)&gt;0,INDEX($U$297:$AC$300,MATCH(AJ$303,$I$297:$I$300,0),MATCH(AJ$302,$J$296:$R$296,0)))</f>
        <v>1</v>
      </c>
      <c r="AK337" s="757" cm="1">
        <f t="array" ref="AK337">INDEX($H337:$K337,0,MATCH(AK$303,$H$303:$K$303,0))*INDEX($J$297:$R$300,MATCH(AK$303,$I$297:$I$300,0),MATCH(AK$302,$J$296:$R$296,0))+IF(SUM($H337:$I337)&gt;0,INDEX($U$297:$AC$300,MATCH(AK$303,$I$297:$I$300,0),MATCH(AK$302,$J$296:$R$296,0)))</f>
        <v>1</v>
      </c>
      <c r="AL337" s="757" cm="1">
        <f t="array" ref="AL337">INDEX($H337:$K337,0,MATCH(AL$303,$H$303:$K$303,0))*INDEX($J$297:$R$300,MATCH(AL$303,$I$297:$I$300,0),MATCH(AL$302,$J$296:$R$296,0))+IF(SUM($H337:$I337)&gt;0,INDEX($U$297:$AC$300,MATCH(AL$303,$I$297:$I$300,0),MATCH(AL$302,$J$296:$R$296,0)))</f>
        <v>2</v>
      </c>
      <c r="AM337" s="757" cm="1">
        <f t="array" ref="AM337">INDEX($H337:$K337,0,MATCH(AM$303,$H$303:$K$303,0))*INDEX($J$297:$R$300,MATCH(AM$303,$I$297:$I$300,0),MATCH(AM$302,$J$296:$R$296,0))+IF(SUM($H337:$I337)&gt;0,INDEX($U$297:$AC$300,MATCH(AM$303,$I$297:$I$300,0),MATCH(AM$302,$J$296:$R$296,0)))</f>
        <v>0</v>
      </c>
      <c r="AN337" s="757" cm="1">
        <f t="array" ref="AN337">INDEX($H337:$K337,0,MATCH(AN$303,$H$303:$K$303,0))*INDEX($J$297:$R$300,MATCH(AN$303,$I$297:$I$300,0),MATCH(AN$302,$J$296:$R$296,0))+IF(SUM($H337:$I337)&gt;0,INDEX($U$297:$AC$300,MATCH(AN$303,$I$297:$I$300,0),MATCH(AN$302,$J$296:$R$296,0)))</f>
        <v>1</v>
      </c>
      <c r="AO337" s="757" cm="1">
        <f t="array" ref="AO337">INDEX($H337:$K337,0,MATCH(AO$303,$H$303:$K$303,0))*INDEX($J$297:$R$300,MATCH(AO$303,$I$297:$I$300,0),MATCH(AO$302,$J$296:$R$296,0))+IF(SUM($H337:$I337)&gt;0,INDEX($U$297:$AC$300,MATCH(AO$303,$I$297:$I$300,0),MATCH(AO$302,$J$296:$R$296,0)))</f>
        <v>1</v>
      </c>
      <c r="AP337" s="757" cm="1">
        <f t="array" ref="AP337">INDEX($H337:$K337,0,MATCH(AP$303,$H$303:$K$303,0))*INDEX($J$297:$R$300,MATCH(AP$303,$I$297:$I$300,0),MATCH(AP$302,$J$296:$R$296,0))+IF(SUM($H337:$I337)&gt;0,INDEX($U$297:$AC$300,MATCH(AP$303,$I$297:$I$300,0),MATCH(AP$302,$J$296:$R$296,0)))</f>
        <v>2</v>
      </c>
      <c r="AQ337" s="757" cm="1">
        <f t="array" ref="AQ337">INDEX($H337:$K337,0,MATCH(AQ$303,$H$303:$K$303,0))*INDEX($J$297:$R$300,MATCH(AQ$303,$I$297:$I$300,0),MATCH(AQ$302,$J$296:$R$296,0))+IF(SUM($H337:$I337)&gt;0,INDEX($U$297:$AC$300,MATCH(AQ$303,$I$297:$I$300,0),MATCH(AQ$302,$J$296:$R$296,0)))</f>
        <v>0</v>
      </c>
      <c r="AR337" s="757" cm="1">
        <f t="array" ref="AR337">INDEX($H337:$K337,0,MATCH(AR$303,$H$303:$K$303,0))*INDEX($J$297:$R$300,MATCH(AR$303,$I$297:$I$300,0),MATCH(AR$302,$J$296:$R$296,0))+IF(SUM($H337:$I337)&gt;0,INDEX($U$297:$AC$300,MATCH(AR$303,$I$297:$I$300,0),MATCH(AR$302,$J$296:$R$296,0)))</f>
        <v>1</v>
      </c>
      <c r="AS337" s="757" cm="1">
        <f t="array" ref="AS337">INDEX($H337:$K337,0,MATCH(AS$303,$H$303:$K$303,0))*INDEX($J$297:$R$300,MATCH(AS$303,$I$297:$I$300,0),MATCH(AS$302,$J$296:$R$296,0))+IF(SUM($H337:$I337)&gt;0,INDEX($U$297:$AC$300,MATCH(AS$303,$I$297:$I$300,0),MATCH(AS$302,$J$296:$R$296,0)))</f>
        <v>1</v>
      </c>
      <c r="AT337" s="757" cm="1">
        <f t="array" ref="AT337">INDEX($H337:$K337,0,MATCH(AT$303,$H$303:$K$303,0))*INDEX($J$297:$R$300,MATCH(AT$303,$I$297:$I$300,0),MATCH(AT$302,$J$296:$R$296,0))+IF(SUM($H337:$I337)&gt;0,INDEX($U$297:$AC$300,MATCH(AT$303,$I$297:$I$300,0),MATCH(AT$302,$J$296:$R$296,0)))</f>
        <v>2</v>
      </c>
      <c r="AU337" s="757"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4.5" outlineLevel="1" x14ac:dyDescent="0.35">
      <c r="A338" s="6"/>
      <c r="B338" s="7"/>
      <c r="C338" s="17"/>
      <c r="D338" s="17"/>
      <c r="E338" s="17"/>
      <c r="F338" s="26"/>
      <c r="G338" s="26" t="str">
        <f t="shared" si="157"/>
        <v>YYNWBzd</v>
      </c>
      <c r="H338" s="223">
        <f t="shared" ref="H338:J338" si="160">IF($H278&gt;0,INDEX($Z$168:$AC$180,MATCH($M159,$Y$168:$Y$180,0),MATCH(H$303,$Z$167:$AC$167,0)),0)</f>
        <v>0</v>
      </c>
      <c r="I338" s="223">
        <f t="shared" si="160"/>
        <v>1</v>
      </c>
      <c r="J338" s="223">
        <f t="shared" si="160"/>
        <v>2</v>
      </c>
      <c r="K338" s="223">
        <f t="shared" si="126"/>
        <v>0</v>
      </c>
      <c r="L338" s="757" cm="1">
        <f t="array" ref="L338">INDEX($H338:$K338,0,MATCH(L$303,$H$303:$K$303,0))*INDEX($J$297:$R$300,MATCH(L$303,$I$297:$I$300,0),MATCH(L$302,$J$296:$R$296,0))+IF(SUM($H338:$I338)&gt;0,INDEX($U$297:$AC$300,MATCH(L$303,$I$297:$I$300,0),MATCH(L$302,$J$296:$R$296,0)))</f>
        <v>1</v>
      </c>
      <c r="M338" s="757" cm="1">
        <f t="array" ref="M338">INDEX($H338:$K338,0,MATCH(M$303,$H$303:$K$303,0))*INDEX($J$297:$R$300,MATCH(M$303,$I$297:$I$300,0),MATCH(M$302,$J$296:$R$296,0))+IF(SUM($H338:$I338)&gt;0,INDEX($U$297:$AC$300,MATCH(M$303,$I$297:$I$300,0),MATCH(M$302,$J$296:$R$296,0)))</f>
        <v>1</v>
      </c>
      <c r="N338" s="757" cm="1">
        <f t="array" ref="N338">INDEX($H338:$K338,0,MATCH(N$303,$H$303:$K$303,0))*INDEX($J$297:$R$300,MATCH(N$303,$I$297:$I$300,0),MATCH(N$302,$J$296:$R$296,0))+IF(SUM($H338:$I338)&gt;0,INDEX($U$297:$AC$300,MATCH(N$303,$I$297:$I$300,0),MATCH(N$302,$J$296:$R$296,0)))</f>
        <v>2</v>
      </c>
      <c r="O338" s="757" cm="1">
        <f t="array" ref="O338">INDEX($H338:$K338,0,MATCH(O$303,$H$303:$K$303,0))*INDEX($J$297:$R$300,MATCH(O$303,$I$297:$I$300,0),MATCH(O$302,$J$296:$R$296,0))+IF(SUM($H338:$I338)&gt;0,INDEX($U$297:$AC$300,MATCH(O$303,$I$297:$I$300,0),MATCH(O$302,$J$296:$R$296,0)))</f>
        <v>0</v>
      </c>
      <c r="P338" s="757" cm="1">
        <f t="array" ref="P338">INDEX($H338:$K338,0,MATCH(P$303,$H$303:$K$303,0))*INDEX($J$297:$R$300,MATCH(P$303,$I$297:$I$300,0),MATCH(P$302,$J$296:$R$296,0))+IF(SUM($H338:$I338)&gt;0,INDEX($U$297:$AC$300,MATCH(P$303,$I$297:$I$300,0),MATCH(P$302,$J$296:$R$296,0)))</f>
        <v>1</v>
      </c>
      <c r="Q338" s="757" cm="1">
        <f t="array" ref="Q338">INDEX($H338:$K338,0,MATCH(Q$303,$H$303:$K$303,0))*INDEX($J$297:$R$300,MATCH(Q$303,$I$297:$I$300,0),MATCH(Q$302,$J$296:$R$296,0))+IF(SUM($H338:$I338)&gt;0,INDEX($U$297:$AC$300,MATCH(Q$303,$I$297:$I$300,0),MATCH(Q$302,$J$296:$R$296,0)))</f>
        <v>1</v>
      </c>
      <c r="R338" s="757" cm="1">
        <f t="array" ref="R338">INDEX($H338:$K338,0,MATCH(R$303,$H$303:$K$303,0))*INDEX($J$297:$R$300,MATCH(R$303,$I$297:$I$300,0),MATCH(R$302,$J$296:$R$296,0))+IF(SUM($H338:$I338)&gt;0,INDEX($U$297:$AC$300,MATCH(R$303,$I$297:$I$300,0),MATCH(R$302,$J$296:$R$296,0)))</f>
        <v>2</v>
      </c>
      <c r="S338" s="757" cm="1">
        <f t="array" ref="S338">INDEX($H338:$K338,0,MATCH(S$303,$H$303:$K$303,0))*INDEX($J$297:$R$300,MATCH(S$303,$I$297:$I$300,0),MATCH(S$302,$J$296:$R$296,0))+IF(SUM($H338:$I338)&gt;0,INDEX($U$297:$AC$300,MATCH(S$303,$I$297:$I$300,0),MATCH(S$302,$J$296:$R$296,0)))</f>
        <v>0</v>
      </c>
      <c r="T338" s="757" cm="1">
        <f t="array" ref="T338">INDEX($H338:$K338,0,MATCH(T$303,$H$303:$K$303,0))*INDEX($J$297:$R$300,MATCH(T$303,$I$297:$I$300,0),MATCH(T$302,$J$296:$R$296,0))+IF(SUM($H338:$I338)&gt;0,INDEX($U$297:$AC$300,MATCH(T$303,$I$297:$I$300,0),MATCH(T$302,$J$296:$R$296,0)))</f>
        <v>1</v>
      </c>
      <c r="U338" s="757" cm="1">
        <f t="array" ref="U338">INDEX($H338:$K338,0,MATCH(U$303,$H$303:$K$303,0))*INDEX($J$297:$R$300,MATCH(U$303,$I$297:$I$300,0),MATCH(U$302,$J$296:$R$296,0))+IF(SUM($H338:$I338)&gt;0,INDEX($U$297:$AC$300,MATCH(U$303,$I$297:$I$300,0),MATCH(U$302,$J$296:$R$296,0)))</f>
        <v>1</v>
      </c>
      <c r="V338" s="757" cm="1">
        <f t="array" ref="V338">INDEX($H338:$K338,0,MATCH(V$303,$H$303:$K$303,0))*INDEX($J$297:$R$300,MATCH(V$303,$I$297:$I$300,0),MATCH(V$302,$J$296:$R$296,0))+IF(SUM($H338:$I338)&gt;0,INDEX($U$297:$AC$300,MATCH(V$303,$I$297:$I$300,0),MATCH(V$302,$J$296:$R$296,0)))</f>
        <v>2</v>
      </c>
      <c r="W338" s="757" cm="1">
        <f t="array" ref="W338">INDEX($H338:$K338,0,MATCH(W$303,$H$303:$K$303,0))*INDEX($J$297:$R$300,MATCH(W$303,$I$297:$I$300,0),MATCH(W$302,$J$296:$R$296,0))+IF(SUM($H338:$I338)&gt;0,INDEX($U$297:$AC$300,MATCH(W$303,$I$297:$I$300,0),MATCH(W$302,$J$296:$R$296,0)))</f>
        <v>0</v>
      </c>
      <c r="X338" s="757" cm="1">
        <f t="array" ref="X338">INDEX($H338:$K338,0,MATCH(X$303,$H$303:$K$303,0))*INDEX($J$297:$R$300,MATCH(X$303,$I$297:$I$300,0),MATCH(X$302,$J$296:$R$296,0))+IF(SUM($H338:$I338)&gt;0,INDEX($U$297:$AC$300,MATCH(X$303,$I$297:$I$300,0),MATCH(X$302,$J$296:$R$296,0)))</f>
        <v>1</v>
      </c>
      <c r="Y338" s="757" cm="1">
        <f t="array" ref="Y338">INDEX($H338:$K338,0,MATCH(Y$303,$H$303:$K$303,0))*INDEX($J$297:$R$300,MATCH(Y$303,$I$297:$I$300,0),MATCH(Y$302,$J$296:$R$296,0))+IF(SUM($H338:$I338)&gt;0,INDEX($U$297:$AC$300,MATCH(Y$303,$I$297:$I$300,0),MATCH(Y$302,$J$296:$R$296,0)))</f>
        <v>1</v>
      </c>
      <c r="Z338" s="757" cm="1">
        <f t="array" ref="Z338">INDEX($H338:$K338,0,MATCH(Z$303,$H$303:$K$303,0))*INDEX($J$297:$R$300,MATCH(Z$303,$I$297:$I$300,0),MATCH(Z$302,$J$296:$R$296,0))+IF(SUM($H338:$I338)&gt;0,INDEX($U$297:$AC$300,MATCH(Z$303,$I$297:$I$300,0),MATCH(Z$302,$J$296:$R$296,0)))</f>
        <v>2</v>
      </c>
      <c r="AA338" s="757" cm="1">
        <f t="array" ref="AA338">INDEX($H338:$K338,0,MATCH(AA$303,$H$303:$K$303,0))*INDEX($J$297:$R$300,MATCH(AA$303,$I$297:$I$300,0),MATCH(AA$302,$J$296:$R$296,0))+IF(SUM($H338:$I338)&gt;0,INDEX($U$297:$AC$300,MATCH(AA$303,$I$297:$I$300,0),MATCH(AA$302,$J$296:$R$296,0)))</f>
        <v>0</v>
      </c>
      <c r="AB338" s="757" cm="1">
        <f t="array" ref="AB338">INDEX($H338:$K338,0,MATCH(AB$303,$H$303:$K$303,0))*INDEX($J$297:$R$300,MATCH(AB$303,$I$297:$I$300,0),MATCH(AB$302,$J$296:$R$296,0))+IF(SUM($H338:$I338)&gt;0,INDEX($U$297:$AC$300,MATCH(AB$303,$I$297:$I$300,0),MATCH(AB$302,$J$296:$R$296,0)))</f>
        <v>0</v>
      </c>
      <c r="AC338" s="757" cm="1">
        <f t="array" ref="AC338">INDEX($H338:$K338,0,MATCH(AC$303,$H$303:$K$303,0))*INDEX($J$297:$R$300,MATCH(AC$303,$I$297:$I$300,0),MATCH(AC$302,$J$296:$R$296,0))+IF(SUM($H338:$I338)&gt;0,INDEX($U$297:$AC$300,MATCH(AC$303,$I$297:$I$300,0),MATCH(AC$302,$J$296:$R$296,0)))</f>
        <v>1</v>
      </c>
      <c r="AD338" s="757" cm="1">
        <f t="array" ref="AD338">INDEX($H338:$K338,0,MATCH(AD$303,$H$303:$K$303,0))*INDEX($J$297:$R$300,MATCH(AD$303,$I$297:$I$300,0),MATCH(AD$302,$J$296:$R$296,0))+IF(SUM($H338:$I338)&gt;0,INDEX($U$297:$AC$300,MATCH(AD$303,$I$297:$I$300,0),MATCH(AD$302,$J$296:$R$296,0)))</f>
        <v>2</v>
      </c>
      <c r="AE338" s="757" cm="1">
        <f t="array" ref="AE338">INDEX($H338:$K338,0,MATCH(AE$303,$H$303:$K$303,0))*INDEX($J$297:$R$300,MATCH(AE$303,$I$297:$I$300,0),MATCH(AE$302,$J$296:$R$296,0))+IF(SUM($H338:$I338)&gt;0,INDEX($U$297:$AC$300,MATCH(AE$303,$I$297:$I$300,0),MATCH(AE$302,$J$296:$R$296,0)))</f>
        <v>0</v>
      </c>
      <c r="AF338" s="757" cm="1">
        <f t="array" ref="AF338">INDEX($H338:$K338,0,MATCH(AF$303,$H$303:$K$303,0))*INDEX($J$297:$R$300,MATCH(AF$303,$I$297:$I$300,0),MATCH(AF$302,$J$296:$R$296,0))+IF(SUM($H338:$I338)&gt;0,INDEX($U$297:$AC$300,MATCH(AF$303,$I$297:$I$300,0),MATCH(AF$302,$J$296:$R$296,0)))</f>
        <v>0</v>
      </c>
      <c r="AG338" s="757" cm="1">
        <f t="array" ref="AG338">INDEX($H338:$K338,0,MATCH(AG$303,$H$303:$K$303,0))*INDEX($J$297:$R$300,MATCH(AG$303,$I$297:$I$300,0),MATCH(AG$302,$J$296:$R$296,0))+IF(SUM($H338:$I338)&gt;0,INDEX($U$297:$AC$300,MATCH(AG$303,$I$297:$I$300,0),MATCH(AG$302,$J$296:$R$296,0)))</f>
        <v>1</v>
      </c>
      <c r="AH338" s="757" cm="1">
        <f t="array" ref="AH338">INDEX($H338:$K338,0,MATCH(AH$303,$H$303:$K$303,0))*INDEX($J$297:$R$300,MATCH(AH$303,$I$297:$I$300,0),MATCH(AH$302,$J$296:$R$296,0))+IF(SUM($H338:$I338)&gt;0,INDEX($U$297:$AC$300,MATCH(AH$303,$I$297:$I$300,0),MATCH(AH$302,$J$296:$R$296,0)))</f>
        <v>2</v>
      </c>
      <c r="AI338" s="757" cm="1">
        <f t="array" ref="AI338">INDEX($H338:$K338,0,MATCH(AI$303,$H$303:$K$303,0))*INDEX($J$297:$R$300,MATCH(AI$303,$I$297:$I$300,0),MATCH(AI$302,$J$296:$R$296,0))+IF(SUM($H338:$I338)&gt;0,INDEX($U$297:$AC$300,MATCH(AI$303,$I$297:$I$300,0),MATCH(AI$302,$J$296:$R$296,0)))</f>
        <v>0</v>
      </c>
      <c r="AJ338" s="757" cm="1">
        <f t="array" ref="AJ338">INDEX($H338:$K338,0,MATCH(AJ$303,$H$303:$K$303,0))*INDEX($J$297:$R$300,MATCH(AJ$303,$I$297:$I$300,0),MATCH(AJ$302,$J$296:$R$296,0))+IF(SUM($H338:$I338)&gt;0,INDEX($U$297:$AC$300,MATCH(AJ$303,$I$297:$I$300,0),MATCH(AJ$302,$J$296:$R$296,0)))</f>
        <v>0</v>
      </c>
      <c r="AK338" s="757" cm="1">
        <f t="array" ref="AK338">INDEX($H338:$K338,0,MATCH(AK$303,$H$303:$K$303,0))*INDEX($J$297:$R$300,MATCH(AK$303,$I$297:$I$300,0),MATCH(AK$302,$J$296:$R$296,0))+IF(SUM($H338:$I338)&gt;0,INDEX($U$297:$AC$300,MATCH(AK$303,$I$297:$I$300,0),MATCH(AK$302,$J$296:$R$296,0)))</f>
        <v>1</v>
      </c>
      <c r="AL338" s="757" cm="1">
        <f t="array" ref="AL338">INDEX($H338:$K338,0,MATCH(AL$303,$H$303:$K$303,0))*INDEX($J$297:$R$300,MATCH(AL$303,$I$297:$I$300,0),MATCH(AL$302,$J$296:$R$296,0))+IF(SUM($H338:$I338)&gt;0,INDEX($U$297:$AC$300,MATCH(AL$303,$I$297:$I$300,0),MATCH(AL$302,$J$296:$R$296,0)))</f>
        <v>2</v>
      </c>
      <c r="AM338" s="757" cm="1">
        <f t="array" ref="AM338">INDEX($H338:$K338,0,MATCH(AM$303,$H$303:$K$303,0))*INDEX($J$297:$R$300,MATCH(AM$303,$I$297:$I$300,0),MATCH(AM$302,$J$296:$R$296,0))+IF(SUM($H338:$I338)&gt;0,INDEX($U$297:$AC$300,MATCH(AM$303,$I$297:$I$300,0),MATCH(AM$302,$J$296:$R$296,0)))</f>
        <v>0</v>
      </c>
      <c r="AN338" s="757" cm="1">
        <f t="array" ref="AN338">INDEX($H338:$K338,0,MATCH(AN$303,$H$303:$K$303,0))*INDEX($J$297:$R$300,MATCH(AN$303,$I$297:$I$300,0),MATCH(AN$302,$J$296:$R$296,0))+IF(SUM($H338:$I338)&gt;0,INDEX($U$297:$AC$300,MATCH(AN$303,$I$297:$I$300,0),MATCH(AN$302,$J$296:$R$296,0)))</f>
        <v>0</v>
      </c>
      <c r="AO338" s="757" cm="1">
        <f t="array" ref="AO338">INDEX($H338:$K338,0,MATCH(AO$303,$H$303:$K$303,0))*INDEX($J$297:$R$300,MATCH(AO$303,$I$297:$I$300,0),MATCH(AO$302,$J$296:$R$296,0))+IF(SUM($H338:$I338)&gt;0,INDEX($U$297:$AC$300,MATCH(AO$303,$I$297:$I$300,0),MATCH(AO$302,$J$296:$R$296,0)))</f>
        <v>1</v>
      </c>
      <c r="AP338" s="757" cm="1">
        <f t="array" ref="AP338">INDEX($H338:$K338,0,MATCH(AP$303,$H$303:$K$303,0))*INDEX($J$297:$R$300,MATCH(AP$303,$I$297:$I$300,0),MATCH(AP$302,$J$296:$R$296,0))+IF(SUM($H338:$I338)&gt;0,INDEX($U$297:$AC$300,MATCH(AP$303,$I$297:$I$300,0),MATCH(AP$302,$J$296:$R$296,0)))</f>
        <v>2</v>
      </c>
      <c r="AQ338" s="757" cm="1">
        <f t="array" ref="AQ338">INDEX($H338:$K338,0,MATCH(AQ$303,$H$303:$K$303,0))*INDEX($J$297:$R$300,MATCH(AQ$303,$I$297:$I$300,0),MATCH(AQ$302,$J$296:$R$296,0))+IF(SUM($H338:$I338)&gt;0,INDEX($U$297:$AC$300,MATCH(AQ$303,$I$297:$I$300,0),MATCH(AQ$302,$J$296:$R$296,0)))</f>
        <v>0</v>
      </c>
      <c r="AR338" s="757" cm="1">
        <f t="array" ref="AR338">INDEX($H338:$K338,0,MATCH(AR$303,$H$303:$K$303,0))*INDEX($J$297:$R$300,MATCH(AR$303,$I$297:$I$300,0),MATCH(AR$302,$J$296:$R$296,0))+IF(SUM($H338:$I338)&gt;0,INDEX($U$297:$AC$300,MATCH(AR$303,$I$297:$I$300,0),MATCH(AR$302,$J$296:$R$296,0)))</f>
        <v>0</v>
      </c>
      <c r="AS338" s="757" cm="1">
        <f t="array" ref="AS338">INDEX($H338:$K338,0,MATCH(AS$303,$H$303:$K$303,0))*INDEX($J$297:$R$300,MATCH(AS$303,$I$297:$I$300,0),MATCH(AS$302,$J$296:$R$296,0))+IF(SUM($H338:$I338)&gt;0,INDEX($U$297:$AC$300,MATCH(AS$303,$I$297:$I$300,0),MATCH(AS$302,$J$296:$R$296,0)))</f>
        <v>1</v>
      </c>
      <c r="AT338" s="757" cm="1">
        <f t="array" ref="AT338">INDEX($H338:$K338,0,MATCH(AT$303,$H$303:$K$303,0))*INDEX($J$297:$R$300,MATCH(AT$303,$I$297:$I$300,0),MATCH(AT$302,$J$296:$R$296,0))+IF(SUM($H338:$I338)&gt;0,INDEX($U$297:$AC$300,MATCH(AT$303,$I$297:$I$300,0),MATCH(AT$302,$J$296:$R$296,0)))</f>
        <v>2</v>
      </c>
      <c r="AU338" s="757"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4.5" outlineLevel="1" x14ac:dyDescent="0.35">
      <c r="A339" s="6"/>
      <c r="B339" s="7"/>
      <c r="C339" s="17"/>
      <c r="D339" s="17"/>
      <c r="E339" s="17"/>
      <c r="F339" s="26"/>
      <c r="G339" s="26" t="str">
        <f t="shared" si="157"/>
        <v>YYBNWb</v>
      </c>
      <c r="H339" s="223">
        <f t="shared" ref="H339:J339" si="161">IF($H279&gt;0,INDEX($Z$168:$AC$180,MATCH($M160,$Y$168:$Y$180,0),MATCH(H$303,$Z$167:$AC$167,0)),0)</f>
        <v>1</v>
      </c>
      <c r="I339" s="223">
        <f t="shared" si="161"/>
        <v>1</v>
      </c>
      <c r="J339" s="223">
        <f t="shared" si="161"/>
        <v>2</v>
      </c>
      <c r="K339" s="223">
        <f t="shared" si="126"/>
        <v>1</v>
      </c>
      <c r="L339" s="757" cm="1">
        <f t="array" ref="L339">INDEX($H339:$K339,0,MATCH(L$303,$H$303:$K$303,0))*INDEX($J$297:$R$300,MATCH(L$303,$I$297:$I$300,0),MATCH(L$302,$J$296:$R$296,0))+IF(SUM($H339:$I339)&gt;0,INDEX($U$297:$AC$300,MATCH(L$303,$I$297:$I$300,0),MATCH(L$302,$J$296:$R$296,0)))</f>
        <v>2</v>
      </c>
      <c r="M339" s="757" cm="1">
        <f t="array" ref="M339">INDEX($H339:$K339,0,MATCH(M$303,$H$303:$K$303,0))*INDEX($J$297:$R$300,MATCH(M$303,$I$297:$I$300,0),MATCH(M$302,$J$296:$R$296,0))+IF(SUM($H339:$I339)&gt;0,INDEX($U$297:$AC$300,MATCH(M$303,$I$297:$I$300,0),MATCH(M$302,$J$296:$R$296,0)))</f>
        <v>1</v>
      </c>
      <c r="N339" s="757" cm="1">
        <f t="array" ref="N339">INDEX($H339:$K339,0,MATCH(N$303,$H$303:$K$303,0))*INDEX($J$297:$R$300,MATCH(N$303,$I$297:$I$300,0),MATCH(N$302,$J$296:$R$296,0))+IF(SUM($H339:$I339)&gt;0,INDEX($U$297:$AC$300,MATCH(N$303,$I$297:$I$300,0),MATCH(N$302,$J$296:$R$296,0)))</f>
        <v>2</v>
      </c>
      <c r="O339" s="757" cm="1">
        <f t="array" ref="O339">INDEX($H339:$K339,0,MATCH(O$303,$H$303:$K$303,0))*INDEX($J$297:$R$300,MATCH(O$303,$I$297:$I$300,0),MATCH(O$302,$J$296:$R$296,0))+IF(SUM($H339:$I339)&gt;0,INDEX($U$297:$AC$300,MATCH(O$303,$I$297:$I$300,0),MATCH(O$302,$J$296:$R$296,0)))</f>
        <v>1.5</v>
      </c>
      <c r="P339" s="757" cm="1">
        <f t="array" ref="P339">INDEX($H339:$K339,0,MATCH(P$303,$H$303:$K$303,0))*INDEX($J$297:$R$300,MATCH(P$303,$I$297:$I$300,0),MATCH(P$302,$J$296:$R$296,0))+IF(SUM($H339:$I339)&gt;0,INDEX($U$297:$AC$300,MATCH(P$303,$I$297:$I$300,0),MATCH(P$302,$J$296:$R$296,0)))</f>
        <v>2</v>
      </c>
      <c r="Q339" s="757" cm="1">
        <f t="array" ref="Q339">INDEX($H339:$K339,0,MATCH(Q$303,$H$303:$K$303,0))*INDEX($J$297:$R$300,MATCH(Q$303,$I$297:$I$300,0),MATCH(Q$302,$J$296:$R$296,0))+IF(SUM($H339:$I339)&gt;0,INDEX($U$297:$AC$300,MATCH(Q$303,$I$297:$I$300,0),MATCH(Q$302,$J$296:$R$296,0)))</f>
        <v>1</v>
      </c>
      <c r="R339" s="757" cm="1">
        <f t="array" ref="R339">INDEX($H339:$K339,0,MATCH(R$303,$H$303:$K$303,0))*INDEX($J$297:$R$300,MATCH(R$303,$I$297:$I$300,0),MATCH(R$302,$J$296:$R$296,0))+IF(SUM($H339:$I339)&gt;0,INDEX($U$297:$AC$300,MATCH(R$303,$I$297:$I$300,0),MATCH(R$302,$J$296:$R$296,0)))</f>
        <v>2</v>
      </c>
      <c r="S339" s="757" cm="1">
        <f t="array" ref="S339">INDEX($H339:$K339,0,MATCH(S$303,$H$303:$K$303,0))*INDEX($J$297:$R$300,MATCH(S$303,$I$297:$I$300,0),MATCH(S$302,$J$296:$R$296,0))+IF(SUM($H339:$I339)&gt;0,INDEX($U$297:$AC$300,MATCH(S$303,$I$297:$I$300,0),MATCH(S$302,$J$296:$R$296,0)))</f>
        <v>1</v>
      </c>
      <c r="T339" s="757" cm="1">
        <f t="array" ref="T339">INDEX($H339:$K339,0,MATCH(T$303,$H$303:$K$303,0))*INDEX($J$297:$R$300,MATCH(T$303,$I$297:$I$300,0),MATCH(T$302,$J$296:$R$296,0))+IF(SUM($H339:$I339)&gt;0,INDEX($U$297:$AC$300,MATCH(T$303,$I$297:$I$300,0),MATCH(T$302,$J$296:$R$296,0)))</f>
        <v>2</v>
      </c>
      <c r="U339" s="757" cm="1">
        <f t="array" ref="U339">INDEX($H339:$K339,0,MATCH(U$303,$H$303:$K$303,0))*INDEX($J$297:$R$300,MATCH(U$303,$I$297:$I$300,0),MATCH(U$302,$J$296:$R$296,0))+IF(SUM($H339:$I339)&gt;0,INDEX($U$297:$AC$300,MATCH(U$303,$I$297:$I$300,0),MATCH(U$302,$J$296:$R$296,0)))</f>
        <v>1</v>
      </c>
      <c r="V339" s="757" cm="1">
        <f t="array" ref="V339">INDEX($H339:$K339,0,MATCH(V$303,$H$303:$K$303,0))*INDEX($J$297:$R$300,MATCH(V$303,$I$297:$I$300,0),MATCH(V$302,$J$296:$R$296,0))+IF(SUM($H339:$I339)&gt;0,INDEX($U$297:$AC$300,MATCH(V$303,$I$297:$I$300,0),MATCH(V$302,$J$296:$R$296,0)))</f>
        <v>2</v>
      </c>
      <c r="W339" s="757" cm="1">
        <f t="array" ref="W339">INDEX($H339:$K339,0,MATCH(W$303,$H$303:$K$303,0))*INDEX($J$297:$R$300,MATCH(W$303,$I$297:$I$300,0),MATCH(W$302,$J$296:$R$296,0))+IF(SUM($H339:$I339)&gt;0,INDEX($U$297:$AC$300,MATCH(W$303,$I$297:$I$300,0),MATCH(W$302,$J$296:$R$296,0)))</f>
        <v>1</v>
      </c>
      <c r="X339" s="757" cm="1">
        <f t="array" ref="X339">INDEX($H339:$K339,0,MATCH(X$303,$H$303:$K$303,0))*INDEX($J$297:$R$300,MATCH(X$303,$I$297:$I$300,0),MATCH(X$302,$J$296:$R$296,0))+IF(SUM($H339:$I339)&gt;0,INDEX($U$297:$AC$300,MATCH(X$303,$I$297:$I$300,0),MATCH(X$302,$J$296:$R$296,0)))</f>
        <v>2</v>
      </c>
      <c r="Y339" s="757" cm="1">
        <f t="array" ref="Y339">INDEX($H339:$K339,0,MATCH(Y$303,$H$303:$K$303,0))*INDEX($J$297:$R$300,MATCH(Y$303,$I$297:$I$300,0),MATCH(Y$302,$J$296:$R$296,0))+IF(SUM($H339:$I339)&gt;0,INDEX($U$297:$AC$300,MATCH(Y$303,$I$297:$I$300,0),MATCH(Y$302,$J$296:$R$296,0)))</f>
        <v>1</v>
      </c>
      <c r="Z339" s="757" cm="1">
        <f t="array" ref="Z339">INDEX($H339:$K339,0,MATCH(Z$303,$H$303:$K$303,0))*INDEX($J$297:$R$300,MATCH(Z$303,$I$297:$I$300,0),MATCH(Z$302,$J$296:$R$296,0))+IF(SUM($H339:$I339)&gt;0,INDEX($U$297:$AC$300,MATCH(Z$303,$I$297:$I$300,0),MATCH(Z$302,$J$296:$R$296,0)))</f>
        <v>2</v>
      </c>
      <c r="AA339" s="757" cm="1">
        <f t="array" ref="AA339">INDEX($H339:$K339,0,MATCH(AA$303,$H$303:$K$303,0))*INDEX($J$297:$R$300,MATCH(AA$303,$I$297:$I$300,0),MATCH(AA$302,$J$296:$R$296,0))+IF(SUM($H339:$I339)&gt;0,INDEX($U$297:$AC$300,MATCH(AA$303,$I$297:$I$300,0),MATCH(AA$302,$J$296:$R$296,0)))</f>
        <v>0.5</v>
      </c>
      <c r="AB339" s="757" cm="1">
        <f t="array" ref="AB339">INDEX($H339:$K339,0,MATCH(AB$303,$H$303:$K$303,0))*INDEX($J$297:$R$300,MATCH(AB$303,$I$297:$I$300,0),MATCH(AB$302,$J$296:$R$296,0))+IF(SUM($H339:$I339)&gt;0,INDEX($U$297:$AC$300,MATCH(AB$303,$I$297:$I$300,0),MATCH(AB$302,$J$296:$R$296,0)))</f>
        <v>1</v>
      </c>
      <c r="AC339" s="757" cm="1">
        <f t="array" ref="AC339">INDEX($H339:$K339,0,MATCH(AC$303,$H$303:$K$303,0))*INDEX($J$297:$R$300,MATCH(AC$303,$I$297:$I$300,0),MATCH(AC$302,$J$296:$R$296,0))+IF(SUM($H339:$I339)&gt;0,INDEX($U$297:$AC$300,MATCH(AC$303,$I$297:$I$300,0),MATCH(AC$302,$J$296:$R$296,0)))</f>
        <v>1</v>
      </c>
      <c r="AD339" s="757" cm="1">
        <f t="array" ref="AD339">INDEX($H339:$K339,0,MATCH(AD$303,$H$303:$K$303,0))*INDEX($J$297:$R$300,MATCH(AD$303,$I$297:$I$300,0),MATCH(AD$302,$J$296:$R$296,0))+IF(SUM($H339:$I339)&gt;0,INDEX($U$297:$AC$300,MATCH(AD$303,$I$297:$I$300,0),MATCH(AD$302,$J$296:$R$296,0)))</f>
        <v>2</v>
      </c>
      <c r="AE339" s="757" cm="1">
        <f t="array" ref="AE339">INDEX($H339:$K339,0,MATCH(AE$303,$H$303:$K$303,0))*INDEX($J$297:$R$300,MATCH(AE$303,$I$297:$I$300,0),MATCH(AE$302,$J$296:$R$296,0))+IF(SUM($H339:$I339)&gt;0,INDEX($U$297:$AC$300,MATCH(AE$303,$I$297:$I$300,0),MATCH(AE$302,$J$296:$R$296,0)))</f>
        <v>1</v>
      </c>
      <c r="AF339" s="757" cm="1">
        <f t="array" ref="AF339">INDEX($H339:$K339,0,MATCH(AF$303,$H$303:$K$303,0))*INDEX($J$297:$R$300,MATCH(AF$303,$I$297:$I$300,0),MATCH(AF$302,$J$296:$R$296,0))+IF(SUM($H339:$I339)&gt;0,INDEX($U$297:$AC$300,MATCH(AF$303,$I$297:$I$300,0),MATCH(AF$302,$J$296:$R$296,0)))</f>
        <v>1</v>
      </c>
      <c r="AG339" s="757" cm="1">
        <f t="array" ref="AG339">INDEX($H339:$K339,0,MATCH(AG$303,$H$303:$K$303,0))*INDEX($J$297:$R$300,MATCH(AG$303,$I$297:$I$300,0),MATCH(AG$302,$J$296:$R$296,0))+IF(SUM($H339:$I339)&gt;0,INDEX($U$297:$AC$300,MATCH(AG$303,$I$297:$I$300,0),MATCH(AG$302,$J$296:$R$296,0)))</f>
        <v>1</v>
      </c>
      <c r="AH339" s="757" cm="1">
        <f t="array" ref="AH339">INDEX($H339:$K339,0,MATCH(AH$303,$H$303:$K$303,0))*INDEX($J$297:$R$300,MATCH(AH$303,$I$297:$I$300,0),MATCH(AH$302,$J$296:$R$296,0))+IF(SUM($H339:$I339)&gt;0,INDEX($U$297:$AC$300,MATCH(AH$303,$I$297:$I$300,0),MATCH(AH$302,$J$296:$R$296,0)))</f>
        <v>2</v>
      </c>
      <c r="AI339" s="757" cm="1">
        <f t="array" ref="AI339">INDEX($H339:$K339,0,MATCH(AI$303,$H$303:$K$303,0))*INDEX($J$297:$R$300,MATCH(AI$303,$I$297:$I$300,0),MATCH(AI$302,$J$296:$R$296,0))+IF(SUM($H339:$I339)&gt;0,INDEX($U$297:$AC$300,MATCH(AI$303,$I$297:$I$300,0),MATCH(AI$302,$J$296:$R$296,0)))</f>
        <v>0.5</v>
      </c>
      <c r="AJ339" s="757" cm="1">
        <f t="array" ref="AJ339">INDEX($H339:$K339,0,MATCH(AJ$303,$H$303:$K$303,0))*INDEX($J$297:$R$300,MATCH(AJ$303,$I$297:$I$300,0),MATCH(AJ$302,$J$296:$R$296,0))+IF(SUM($H339:$I339)&gt;0,INDEX($U$297:$AC$300,MATCH(AJ$303,$I$297:$I$300,0),MATCH(AJ$302,$J$296:$R$296,0)))</f>
        <v>1</v>
      </c>
      <c r="AK339" s="757" cm="1">
        <f t="array" ref="AK339">INDEX($H339:$K339,0,MATCH(AK$303,$H$303:$K$303,0))*INDEX($J$297:$R$300,MATCH(AK$303,$I$297:$I$300,0),MATCH(AK$302,$J$296:$R$296,0))+IF(SUM($H339:$I339)&gt;0,INDEX($U$297:$AC$300,MATCH(AK$303,$I$297:$I$300,0),MATCH(AK$302,$J$296:$R$296,0)))</f>
        <v>1</v>
      </c>
      <c r="AL339" s="757" cm="1">
        <f t="array" ref="AL339">INDEX($H339:$K339,0,MATCH(AL$303,$H$303:$K$303,0))*INDEX($J$297:$R$300,MATCH(AL$303,$I$297:$I$300,0),MATCH(AL$302,$J$296:$R$296,0))+IF(SUM($H339:$I339)&gt;0,INDEX($U$297:$AC$300,MATCH(AL$303,$I$297:$I$300,0),MATCH(AL$302,$J$296:$R$296,0)))</f>
        <v>2</v>
      </c>
      <c r="AM339" s="757" cm="1">
        <f t="array" ref="AM339">INDEX($H339:$K339,0,MATCH(AM$303,$H$303:$K$303,0))*INDEX($J$297:$R$300,MATCH(AM$303,$I$297:$I$300,0),MATCH(AM$302,$J$296:$R$296,0))+IF(SUM($H339:$I339)&gt;0,INDEX($U$297:$AC$300,MATCH(AM$303,$I$297:$I$300,0),MATCH(AM$302,$J$296:$R$296,0)))</f>
        <v>0.5</v>
      </c>
      <c r="AN339" s="757" cm="1">
        <f t="array" ref="AN339">INDEX($H339:$K339,0,MATCH(AN$303,$H$303:$K$303,0))*INDEX($J$297:$R$300,MATCH(AN$303,$I$297:$I$300,0),MATCH(AN$302,$J$296:$R$296,0))+IF(SUM($H339:$I339)&gt;0,INDEX($U$297:$AC$300,MATCH(AN$303,$I$297:$I$300,0),MATCH(AN$302,$J$296:$R$296,0)))</f>
        <v>1</v>
      </c>
      <c r="AO339" s="757" cm="1">
        <f t="array" ref="AO339">INDEX($H339:$K339,0,MATCH(AO$303,$H$303:$K$303,0))*INDEX($J$297:$R$300,MATCH(AO$303,$I$297:$I$300,0),MATCH(AO$302,$J$296:$R$296,0))+IF(SUM($H339:$I339)&gt;0,INDEX($U$297:$AC$300,MATCH(AO$303,$I$297:$I$300,0),MATCH(AO$302,$J$296:$R$296,0)))</f>
        <v>1</v>
      </c>
      <c r="AP339" s="757" cm="1">
        <f t="array" ref="AP339">INDEX($H339:$K339,0,MATCH(AP$303,$H$303:$K$303,0))*INDEX($J$297:$R$300,MATCH(AP$303,$I$297:$I$300,0),MATCH(AP$302,$J$296:$R$296,0))+IF(SUM($H339:$I339)&gt;0,INDEX($U$297:$AC$300,MATCH(AP$303,$I$297:$I$300,0),MATCH(AP$302,$J$296:$R$296,0)))</f>
        <v>2</v>
      </c>
      <c r="AQ339" s="757" cm="1">
        <f t="array" ref="AQ339">INDEX($H339:$K339,0,MATCH(AQ$303,$H$303:$K$303,0))*INDEX($J$297:$R$300,MATCH(AQ$303,$I$297:$I$300,0),MATCH(AQ$302,$J$296:$R$296,0))+IF(SUM($H339:$I339)&gt;0,INDEX($U$297:$AC$300,MATCH(AQ$303,$I$297:$I$300,0),MATCH(AQ$302,$J$296:$R$296,0)))</f>
        <v>0</v>
      </c>
      <c r="AR339" s="757" cm="1">
        <f t="array" ref="AR339">INDEX($H339:$K339,0,MATCH(AR$303,$H$303:$K$303,0))*INDEX($J$297:$R$300,MATCH(AR$303,$I$297:$I$300,0),MATCH(AR$302,$J$296:$R$296,0))+IF(SUM($H339:$I339)&gt;0,INDEX($U$297:$AC$300,MATCH(AR$303,$I$297:$I$300,0),MATCH(AR$302,$J$296:$R$296,0)))</f>
        <v>1</v>
      </c>
      <c r="AS339" s="757" cm="1">
        <f t="array" ref="AS339">INDEX($H339:$K339,0,MATCH(AS$303,$H$303:$K$303,0))*INDEX($J$297:$R$300,MATCH(AS$303,$I$297:$I$300,0),MATCH(AS$302,$J$296:$R$296,0))+IF(SUM($H339:$I339)&gt;0,INDEX($U$297:$AC$300,MATCH(AS$303,$I$297:$I$300,0),MATCH(AS$302,$J$296:$R$296,0)))</f>
        <v>1</v>
      </c>
      <c r="AT339" s="757" cm="1">
        <f t="array" ref="AT339">INDEX($H339:$K339,0,MATCH(AT$303,$H$303:$K$303,0))*INDEX($J$297:$R$300,MATCH(AT$303,$I$297:$I$300,0),MATCH(AT$302,$J$296:$R$296,0))+IF(SUM($H339:$I339)&gt;0,INDEX($U$297:$AC$300,MATCH(AT$303,$I$297:$I$300,0),MATCH(AT$302,$J$296:$R$296,0)))</f>
        <v>2</v>
      </c>
      <c r="AU339" s="757"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4.5" outlineLevel="1" x14ac:dyDescent="0.35">
      <c r="A340" s="6"/>
      <c r="B340" s="7"/>
      <c r="C340" s="17"/>
      <c r="D340" s="17"/>
      <c r="E340" s="17"/>
      <c r="F340" s="26"/>
      <c r="G340" s="26" t="str">
        <f t="shared" si="157"/>
        <v>YYBNWbd</v>
      </c>
      <c r="H340" s="223">
        <f t="shared" ref="H340:J340" si="162">IF($H280&gt;0,INDEX($Z$168:$AC$180,MATCH($M161,$Y$168:$Y$180,0),MATCH(H$303,$Z$167:$AC$167,0)),0)</f>
        <v>0</v>
      </c>
      <c r="I340" s="223">
        <f t="shared" si="162"/>
        <v>1</v>
      </c>
      <c r="J340" s="223">
        <f t="shared" si="162"/>
        <v>2</v>
      </c>
      <c r="K340" s="223">
        <f t="shared" si="126"/>
        <v>1</v>
      </c>
      <c r="L340" s="757" cm="1">
        <f t="array" ref="L340">INDEX($H340:$K340,0,MATCH(L$303,$H$303:$K$303,0))*INDEX($J$297:$R$300,MATCH(L$303,$I$297:$I$300,0),MATCH(L$302,$J$296:$R$296,0))+IF(SUM($H340:$I340)&gt;0,INDEX($U$297:$AC$300,MATCH(L$303,$I$297:$I$300,0),MATCH(L$302,$J$296:$R$296,0)))</f>
        <v>1</v>
      </c>
      <c r="M340" s="757" cm="1">
        <f t="array" ref="M340">INDEX($H340:$K340,0,MATCH(M$303,$H$303:$K$303,0))*INDEX($J$297:$R$300,MATCH(M$303,$I$297:$I$300,0),MATCH(M$302,$J$296:$R$296,0))+IF(SUM($H340:$I340)&gt;0,INDEX($U$297:$AC$300,MATCH(M$303,$I$297:$I$300,0),MATCH(M$302,$J$296:$R$296,0)))</f>
        <v>1</v>
      </c>
      <c r="N340" s="757" cm="1">
        <f t="array" ref="N340">INDEX($H340:$K340,0,MATCH(N$303,$H$303:$K$303,0))*INDEX($J$297:$R$300,MATCH(N$303,$I$297:$I$300,0),MATCH(N$302,$J$296:$R$296,0))+IF(SUM($H340:$I340)&gt;0,INDEX($U$297:$AC$300,MATCH(N$303,$I$297:$I$300,0),MATCH(N$302,$J$296:$R$296,0)))</f>
        <v>2</v>
      </c>
      <c r="O340" s="757" cm="1">
        <f t="array" ref="O340">INDEX($H340:$K340,0,MATCH(O$303,$H$303:$K$303,0))*INDEX($J$297:$R$300,MATCH(O$303,$I$297:$I$300,0),MATCH(O$302,$J$296:$R$296,0))+IF(SUM($H340:$I340)&gt;0,INDEX($U$297:$AC$300,MATCH(O$303,$I$297:$I$300,0),MATCH(O$302,$J$296:$R$296,0)))</f>
        <v>1.5</v>
      </c>
      <c r="P340" s="757" cm="1">
        <f t="array" ref="P340">INDEX($H340:$K340,0,MATCH(P$303,$H$303:$K$303,0))*INDEX($J$297:$R$300,MATCH(P$303,$I$297:$I$300,0),MATCH(P$302,$J$296:$R$296,0))+IF(SUM($H340:$I340)&gt;0,INDEX($U$297:$AC$300,MATCH(P$303,$I$297:$I$300,0),MATCH(P$302,$J$296:$R$296,0)))</f>
        <v>1</v>
      </c>
      <c r="Q340" s="757" cm="1">
        <f t="array" ref="Q340">INDEX($H340:$K340,0,MATCH(Q$303,$H$303:$K$303,0))*INDEX($J$297:$R$300,MATCH(Q$303,$I$297:$I$300,0),MATCH(Q$302,$J$296:$R$296,0))+IF(SUM($H340:$I340)&gt;0,INDEX($U$297:$AC$300,MATCH(Q$303,$I$297:$I$300,0),MATCH(Q$302,$J$296:$R$296,0)))</f>
        <v>1</v>
      </c>
      <c r="R340" s="757" cm="1">
        <f t="array" ref="R340">INDEX($H340:$K340,0,MATCH(R$303,$H$303:$K$303,0))*INDEX($J$297:$R$300,MATCH(R$303,$I$297:$I$300,0),MATCH(R$302,$J$296:$R$296,0))+IF(SUM($H340:$I340)&gt;0,INDEX($U$297:$AC$300,MATCH(R$303,$I$297:$I$300,0),MATCH(R$302,$J$296:$R$296,0)))</f>
        <v>2</v>
      </c>
      <c r="S340" s="757" cm="1">
        <f t="array" ref="S340">INDEX($H340:$K340,0,MATCH(S$303,$H$303:$K$303,0))*INDEX($J$297:$R$300,MATCH(S$303,$I$297:$I$300,0),MATCH(S$302,$J$296:$R$296,0))+IF(SUM($H340:$I340)&gt;0,INDEX($U$297:$AC$300,MATCH(S$303,$I$297:$I$300,0),MATCH(S$302,$J$296:$R$296,0)))</f>
        <v>1</v>
      </c>
      <c r="T340" s="757" cm="1">
        <f t="array" ref="T340">INDEX($H340:$K340,0,MATCH(T$303,$H$303:$K$303,0))*INDEX($J$297:$R$300,MATCH(T$303,$I$297:$I$300,0),MATCH(T$302,$J$296:$R$296,0))+IF(SUM($H340:$I340)&gt;0,INDEX($U$297:$AC$300,MATCH(T$303,$I$297:$I$300,0),MATCH(T$302,$J$296:$R$296,0)))</f>
        <v>1</v>
      </c>
      <c r="U340" s="757" cm="1">
        <f t="array" ref="U340">INDEX($H340:$K340,0,MATCH(U$303,$H$303:$K$303,0))*INDEX($J$297:$R$300,MATCH(U$303,$I$297:$I$300,0),MATCH(U$302,$J$296:$R$296,0))+IF(SUM($H340:$I340)&gt;0,INDEX($U$297:$AC$300,MATCH(U$303,$I$297:$I$300,0),MATCH(U$302,$J$296:$R$296,0)))</f>
        <v>1</v>
      </c>
      <c r="V340" s="757" cm="1">
        <f t="array" ref="V340">INDEX($H340:$K340,0,MATCH(V$303,$H$303:$K$303,0))*INDEX($J$297:$R$300,MATCH(V$303,$I$297:$I$300,0),MATCH(V$302,$J$296:$R$296,0))+IF(SUM($H340:$I340)&gt;0,INDEX($U$297:$AC$300,MATCH(V$303,$I$297:$I$300,0),MATCH(V$302,$J$296:$R$296,0)))</f>
        <v>2</v>
      </c>
      <c r="W340" s="757" cm="1">
        <f t="array" ref="W340">INDEX($H340:$K340,0,MATCH(W$303,$H$303:$K$303,0))*INDEX($J$297:$R$300,MATCH(W$303,$I$297:$I$300,0),MATCH(W$302,$J$296:$R$296,0))+IF(SUM($H340:$I340)&gt;0,INDEX($U$297:$AC$300,MATCH(W$303,$I$297:$I$300,0),MATCH(W$302,$J$296:$R$296,0)))</f>
        <v>1</v>
      </c>
      <c r="X340" s="757" cm="1">
        <f t="array" ref="X340">INDEX($H340:$K340,0,MATCH(X$303,$H$303:$K$303,0))*INDEX($J$297:$R$300,MATCH(X$303,$I$297:$I$300,0),MATCH(X$302,$J$296:$R$296,0))+IF(SUM($H340:$I340)&gt;0,INDEX($U$297:$AC$300,MATCH(X$303,$I$297:$I$300,0),MATCH(X$302,$J$296:$R$296,0)))</f>
        <v>1</v>
      </c>
      <c r="Y340" s="757" cm="1">
        <f t="array" ref="Y340">INDEX($H340:$K340,0,MATCH(Y$303,$H$303:$K$303,0))*INDEX($J$297:$R$300,MATCH(Y$303,$I$297:$I$300,0),MATCH(Y$302,$J$296:$R$296,0))+IF(SUM($H340:$I340)&gt;0,INDEX($U$297:$AC$300,MATCH(Y$303,$I$297:$I$300,0),MATCH(Y$302,$J$296:$R$296,0)))</f>
        <v>1</v>
      </c>
      <c r="Z340" s="757" cm="1">
        <f t="array" ref="Z340">INDEX($H340:$K340,0,MATCH(Z$303,$H$303:$K$303,0))*INDEX($J$297:$R$300,MATCH(Z$303,$I$297:$I$300,0),MATCH(Z$302,$J$296:$R$296,0))+IF(SUM($H340:$I340)&gt;0,INDEX($U$297:$AC$300,MATCH(Z$303,$I$297:$I$300,0),MATCH(Z$302,$J$296:$R$296,0)))</f>
        <v>2</v>
      </c>
      <c r="AA340" s="757" cm="1">
        <f t="array" ref="AA340">INDEX($H340:$K340,0,MATCH(AA$303,$H$303:$K$303,0))*INDEX($J$297:$R$300,MATCH(AA$303,$I$297:$I$300,0),MATCH(AA$302,$J$296:$R$296,0))+IF(SUM($H340:$I340)&gt;0,INDEX($U$297:$AC$300,MATCH(AA$303,$I$297:$I$300,0),MATCH(AA$302,$J$296:$R$296,0)))</f>
        <v>0.5</v>
      </c>
      <c r="AB340" s="757" cm="1">
        <f t="array" ref="AB340">INDEX($H340:$K340,0,MATCH(AB$303,$H$303:$K$303,0))*INDEX($J$297:$R$300,MATCH(AB$303,$I$297:$I$300,0),MATCH(AB$302,$J$296:$R$296,0))+IF(SUM($H340:$I340)&gt;0,INDEX($U$297:$AC$300,MATCH(AB$303,$I$297:$I$300,0),MATCH(AB$302,$J$296:$R$296,0)))</f>
        <v>0</v>
      </c>
      <c r="AC340" s="757" cm="1">
        <f t="array" ref="AC340">INDEX($H340:$K340,0,MATCH(AC$303,$H$303:$K$303,0))*INDEX($J$297:$R$300,MATCH(AC$303,$I$297:$I$300,0),MATCH(AC$302,$J$296:$R$296,0))+IF(SUM($H340:$I340)&gt;0,INDEX($U$297:$AC$300,MATCH(AC$303,$I$297:$I$300,0),MATCH(AC$302,$J$296:$R$296,0)))</f>
        <v>1</v>
      </c>
      <c r="AD340" s="757" cm="1">
        <f t="array" ref="AD340">INDEX($H340:$K340,0,MATCH(AD$303,$H$303:$K$303,0))*INDEX($J$297:$R$300,MATCH(AD$303,$I$297:$I$300,0),MATCH(AD$302,$J$296:$R$296,0))+IF(SUM($H340:$I340)&gt;0,INDEX($U$297:$AC$300,MATCH(AD$303,$I$297:$I$300,0),MATCH(AD$302,$J$296:$R$296,0)))</f>
        <v>2</v>
      </c>
      <c r="AE340" s="757" cm="1">
        <f t="array" ref="AE340">INDEX($H340:$K340,0,MATCH(AE$303,$H$303:$K$303,0))*INDEX($J$297:$R$300,MATCH(AE$303,$I$297:$I$300,0),MATCH(AE$302,$J$296:$R$296,0))+IF(SUM($H340:$I340)&gt;0,INDEX($U$297:$AC$300,MATCH(AE$303,$I$297:$I$300,0),MATCH(AE$302,$J$296:$R$296,0)))</f>
        <v>1</v>
      </c>
      <c r="AF340" s="757" cm="1">
        <f t="array" ref="AF340">INDEX($H340:$K340,0,MATCH(AF$303,$H$303:$K$303,0))*INDEX($J$297:$R$300,MATCH(AF$303,$I$297:$I$300,0),MATCH(AF$302,$J$296:$R$296,0))+IF(SUM($H340:$I340)&gt;0,INDEX($U$297:$AC$300,MATCH(AF$303,$I$297:$I$300,0),MATCH(AF$302,$J$296:$R$296,0)))</f>
        <v>0</v>
      </c>
      <c r="AG340" s="757" cm="1">
        <f t="array" ref="AG340">INDEX($H340:$K340,0,MATCH(AG$303,$H$303:$K$303,0))*INDEX($J$297:$R$300,MATCH(AG$303,$I$297:$I$300,0),MATCH(AG$302,$J$296:$R$296,0))+IF(SUM($H340:$I340)&gt;0,INDEX($U$297:$AC$300,MATCH(AG$303,$I$297:$I$300,0),MATCH(AG$302,$J$296:$R$296,0)))</f>
        <v>1</v>
      </c>
      <c r="AH340" s="757" cm="1">
        <f t="array" ref="AH340">INDEX($H340:$K340,0,MATCH(AH$303,$H$303:$K$303,0))*INDEX($J$297:$R$300,MATCH(AH$303,$I$297:$I$300,0),MATCH(AH$302,$J$296:$R$296,0))+IF(SUM($H340:$I340)&gt;0,INDEX($U$297:$AC$300,MATCH(AH$303,$I$297:$I$300,0),MATCH(AH$302,$J$296:$R$296,0)))</f>
        <v>2</v>
      </c>
      <c r="AI340" s="757" cm="1">
        <f t="array" ref="AI340">INDEX($H340:$K340,0,MATCH(AI$303,$H$303:$K$303,0))*INDEX($J$297:$R$300,MATCH(AI$303,$I$297:$I$300,0),MATCH(AI$302,$J$296:$R$296,0))+IF(SUM($H340:$I340)&gt;0,INDEX($U$297:$AC$300,MATCH(AI$303,$I$297:$I$300,0),MATCH(AI$302,$J$296:$R$296,0)))</f>
        <v>0.5</v>
      </c>
      <c r="AJ340" s="757" cm="1">
        <f t="array" ref="AJ340">INDEX($H340:$K340,0,MATCH(AJ$303,$H$303:$K$303,0))*INDEX($J$297:$R$300,MATCH(AJ$303,$I$297:$I$300,0),MATCH(AJ$302,$J$296:$R$296,0))+IF(SUM($H340:$I340)&gt;0,INDEX($U$297:$AC$300,MATCH(AJ$303,$I$297:$I$300,0),MATCH(AJ$302,$J$296:$R$296,0)))</f>
        <v>0</v>
      </c>
      <c r="AK340" s="757" cm="1">
        <f t="array" ref="AK340">INDEX($H340:$K340,0,MATCH(AK$303,$H$303:$K$303,0))*INDEX($J$297:$R$300,MATCH(AK$303,$I$297:$I$300,0),MATCH(AK$302,$J$296:$R$296,0))+IF(SUM($H340:$I340)&gt;0,INDEX($U$297:$AC$300,MATCH(AK$303,$I$297:$I$300,0),MATCH(AK$302,$J$296:$R$296,0)))</f>
        <v>1</v>
      </c>
      <c r="AL340" s="757" cm="1">
        <f t="array" ref="AL340">INDEX($H340:$K340,0,MATCH(AL$303,$H$303:$K$303,0))*INDEX($J$297:$R$300,MATCH(AL$303,$I$297:$I$300,0),MATCH(AL$302,$J$296:$R$296,0))+IF(SUM($H340:$I340)&gt;0,INDEX($U$297:$AC$300,MATCH(AL$303,$I$297:$I$300,0),MATCH(AL$302,$J$296:$R$296,0)))</f>
        <v>2</v>
      </c>
      <c r="AM340" s="757" cm="1">
        <f t="array" ref="AM340">INDEX($H340:$K340,0,MATCH(AM$303,$H$303:$K$303,0))*INDEX($J$297:$R$300,MATCH(AM$303,$I$297:$I$300,0),MATCH(AM$302,$J$296:$R$296,0))+IF(SUM($H340:$I340)&gt;0,INDEX($U$297:$AC$300,MATCH(AM$303,$I$297:$I$300,0),MATCH(AM$302,$J$296:$R$296,0)))</f>
        <v>0.5</v>
      </c>
      <c r="AN340" s="757" cm="1">
        <f t="array" ref="AN340">INDEX($H340:$K340,0,MATCH(AN$303,$H$303:$K$303,0))*INDEX($J$297:$R$300,MATCH(AN$303,$I$297:$I$300,0),MATCH(AN$302,$J$296:$R$296,0))+IF(SUM($H340:$I340)&gt;0,INDEX($U$297:$AC$300,MATCH(AN$303,$I$297:$I$300,0),MATCH(AN$302,$J$296:$R$296,0)))</f>
        <v>0</v>
      </c>
      <c r="AO340" s="757" cm="1">
        <f t="array" ref="AO340">INDEX($H340:$K340,0,MATCH(AO$303,$H$303:$K$303,0))*INDEX($J$297:$R$300,MATCH(AO$303,$I$297:$I$300,0),MATCH(AO$302,$J$296:$R$296,0))+IF(SUM($H340:$I340)&gt;0,INDEX($U$297:$AC$300,MATCH(AO$303,$I$297:$I$300,0),MATCH(AO$302,$J$296:$R$296,0)))</f>
        <v>1</v>
      </c>
      <c r="AP340" s="757" cm="1">
        <f t="array" ref="AP340">INDEX($H340:$K340,0,MATCH(AP$303,$H$303:$K$303,0))*INDEX($J$297:$R$300,MATCH(AP$303,$I$297:$I$300,0),MATCH(AP$302,$J$296:$R$296,0))+IF(SUM($H340:$I340)&gt;0,INDEX($U$297:$AC$300,MATCH(AP$303,$I$297:$I$300,0),MATCH(AP$302,$J$296:$R$296,0)))</f>
        <v>2</v>
      </c>
      <c r="AQ340" s="757" cm="1">
        <f t="array" ref="AQ340">INDEX($H340:$K340,0,MATCH(AQ$303,$H$303:$K$303,0))*INDEX($J$297:$R$300,MATCH(AQ$303,$I$297:$I$300,0),MATCH(AQ$302,$J$296:$R$296,0))+IF(SUM($H340:$I340)&gt;0,INDEX($U$297:$AC$300,MATCH(AQ$303,$I$297:$I$300,0),MATCH(AQ$302,$J$296:$R$296,0)))</f>
        <v>0</v>
      </c>
      <c r="AR340" s="757" cm="1">
        <f t="array" ref="AR340">INDEX($H340:$K340,0,MATCH(AR$303,$H$303:$K$303,0))*INDEX($J$297:$R$300,MATCH(AR$303,$I$297:$I$300,0),MATCH(AR$302,$J$296:$R$296,0))+IF(SUM($H340:$I340)&gt;0,INDEX($U$297:$AC$300,MATCH(AR$303,$I$297:$I$300,0),MATCH(AR$302,$J$296:$R$296,0)))</f>
        <v>0</v>
      </c>
      <c r="AS340" s="757" cm="1">
        <f t="array" ref="AS340">INDEX($H340:$K340,0,MATCH(AS$303,$H$303:$K$303,0))*INDEX($J$297:$R$300,MATCH(AS$303,$I$297:$I$300,0),MATCH(AS$302,$J$296:$R$296,0))+IF(SUM($H340:$I340)&gt;0,INDEX($U$297:$AC$300,MATCH(AS$303,$I$297:$I$300,0),MATCH(AS$302,$J$296:$R$296,0)))</f>
        <v>1</v>
      </c>
      <c r="AT340" s="757" cm="1">
        <f t="array" ref="AT340">INDEX($H340:$K340,0,MATCH(AT$303,$H$303:$K$303,0))*INDEX($J$297:$R$300,MATCH(AT$303,$I$297:$I$300,0),MATCH(AT$302,$J$296:$R$296,0))+IF(SUM($H340:$I340)&gt;0,INDEX($U$297:$AC$300,MATCH(AT$303,$I$297:$I$300,0),MATCH(AT$302,$J$296:$R$296,0)))</f>
        <v>2</v>
      </c>
      <c r="AU340" s="757"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4.5" outlineLevel="1" x14ac:dyDescent="0.35">
      <c r="A341" s="6"/>
      <c r="B341" s="7"/>
      <c r="C341" s="17"/>
      <c r="D341" s="17"/>
      <c r="E341" s="17"/>
      <c r="F341" s="26"/>
      <c r="G341" s="26" t="str">
        <f t="shared" si="157"/>
        <v>YYWBNw</v>
      </c>
      <c r="H341" s="223">
        <f t="shared" ref="H341:J341" si="163">IF($H281&gt;0,INDEX($Z$168:$AC$180,MATCH($M162,$Y$168:$Y$180,0),MATCH(H$303,$Z$167:$AC$167,0)),0)</f>
        <v>1</v>
      </c>
      <c r="I341" s="223">
        <f t="shared" si="163"/>
        <v>1</v>
      </c>
      <c r="J341" s="223">
        <f t="shared" si="163"/>
        <v>2</v>
      </c>
      <c r="K341" s="223">
        <f t="shared" si="126"/>
        <v>1</v>
      </c>
      <c r="L341" s="757" cm="1">
        <f t="array" ref="L341">INDEX($H341:$K341,0,MATCH(L$303,$H$303:$K$303,0))*INDEX($J$297:$R$300,MATCH(L$303,$I$297:$I$300,0),MATCH(L$302,$J$296:$R$296,0))+IF(SUM($H341:$I341)&gt;0,INDEX($U$297:$AC$300,MATCH(L$303,$I$297:$I$300,0),MATCH(L$302,$J$296:$R$296,0)))</f>
        <v>2</v>
      </c>
      <c r="M341" s="757" cm="1">
        <f t="array" ref="M341">INDEX($H341:$K341,0,MATCH(M$303,$H$303:$K$303,0))*INDEX($J$297:$R$300,MATCH(M$303,$I$297:$I$300,0),MATCH(M$302,$J$296:$R$296,0))+IF(SUM($H341:$I341)&gt;0,INDEX($U$297:$AC$300,MATCH(M$303,$I$297:$I$300,0),MATCH(M$302,$J$296:$R$296,0)))</f>
        <v>1</v>
      </c>
      <c r="N341" s="757" cm="1">
        <f t="array" ref="N341">INDEX($H341:$K341,0,MATCH(N$303,$H$303:$K$303,0))*INDEX($J$297:$R$300,MATCH(N$303,$I$297:$I$300,0),MATCH(N$302,$J$296:$R$296,0))+IF(SUM($H341:$I341)&gt;0,INDEX($U$297:$AC$300,MATCH(N$303,$I$297:$I$300,0),MATCH(N$302,$J$296:$R$296,0)))</f>
        <v>2</v>
      </c>
      <c r="O341" s="757" cm="1">
        <f t="array" ref="O341">INDEX($H341:$K341,0,MATCH(O$303,$H$303:$K$303,0))*INDEX($J$297:$R$300,MATCH(O$303,$I$297:$I$300,0),MATCH(O$302,$J$296:$R$296,0))+IF(SUM($H341:$I341)&gt;0,INDEX($U$297:$AC$300,MATCH(O$303,$I$297:$I$300,0),MATCH(O$302,$J$296:$R$296,0)))</f>
        <v>1.5</v>
      </c>
      <c r="P341" s="757" cm="1">
        <f t="array" ref="P341">INDEX($H341:$K341,0,MATCH(P$303,$H$303:$K$303,0))*INDEX($J$297:$R$300,MATCH(P$303,$I$297:$I$300,0),MATCH(P$302,$J$296:$R$296,0))+IF(SUM($H341:$I341)&gt;0,INDEX($U$297:$AC$300,MATCH(P$303,$I$297:$I$300,0),MATCH(P$302,$J$296:$R$296,0)))</f>
        <v>2</v>
      </c>
      <c r="Q341" s="757" cm="1">
        <f t="array" ref="Q341">INDEX($H341:$K341,0,MATCH(Q$303,$H$303:$K$303,0))*INDEX($J$297:$R$300,MATCH(Q$303,$I$297:$I$300,0),MATCH(Q$302,$J$296:$R$296,0))+IF(SUM($H341:$I341)&gt;0,INDEX($U$297:$AC$300,MATCH(Q$303,$I$297:$I$300,0),MATCH(Q$302,$J$296:$R$296,0)))</f>
        <v>1</v>
      </c>
      <c r="R341" s="757" cm="1">
        <f t="array" ref="R341">INDEX($H341:$K341,0,MATCH(R$303,$H$303:$K$303,0))*INDEX($J$297:$R$300,MATCH(R$303,$I$297:$I$300,0),MATCH(R$302,$J$296:$R$296,0))+IF(SUM($H341:$I341)&gt;0,INDEX($U$297:$AC$300,MATCH(R$303,$I$297:$I$300,0),MATCH(R$302,$J$296:$R$296,0)))</f>
        <v>2</v>
      </c>
      <c r="S341" s="757" cm="1">
        <f t="array" ref="S341">INDEX($H341:$K341,0,MATCH(S$303,$H$303:$K$303,0))*INDEX($J$297:$R$300,MATCH(S$303,$I$297:$I$300,0),MATCH(S$302,$J$296:$R$296,0))+IF(SUM($H341:$I341)&gt;0,INDEX($U$297:$AC$300,MATCH(S$303,$I$297:$I$300,0),MATCH(S$302,$J$296:$R$296,0)))</f>
        <v>1</v>
      </c>
      <c r="T341" s="757" cm="1">
        <f t="array" ref="T341">INDEX($H341:$K341,0,MATCH(T$303,$H$303:$K$303,0))*INDEX($J$297:$R$300,MATCH(T$303,$I$297:$I$300,0),MATCH(T$302,$J$296:$R$296,0))+IF(SUM($H341:$I341)&gt;0,INDEX($U$297:$AC$300,MATCH(T$303,$I$297:$I$300,0),MATCH(T$302,$J$296:$R$296,0)))</f>
        <v>2</v>
      </c>
      <c r="U341" s="757" cm="1">
        <f t="array" ref="U341">INDEX($H341:$K341,0,MATCH(U$303,$H$303:$K$303,0))*INDEX($J$297:$R$300,MATCH(U$303,$I$297:$I$300,0),MATCH(U$302,$J$296:$R$296,0))+IF(SUM($H341:$I341)&gt;0,INDEX($U$297:$AC$300,MATCH(U$303,$I$297:$I$300,0),MATCH(U$302,$J$296:$R$296,0)))</f>
        <v>1</v>
      </c>
      <c r="V341" s="757" cm="1">
        <f t="array" ref="V341">INDEX($H341:$K341,0,MATCH(V$303,$H$303:$K$303,0))*INDEX($J$297:$R$300,MATCH(V$303,$I$297:$I$300,0),MATCH(V$302,$J$296:$R$296,0))+IF(SUM($H341:$I341)&gt;0,INDEX($U$297:$AC$300,MATCH(V$303,$I$297:$I$300,0),MATCH(V$302,$J$296:$R$296,0)))</f>
        <v>2</v>
      </c>
      <c r="W341" s="757" cm="1">
        <f t="array" ref="W341">INDEX($H341:$K341,0,MATCH(W$303,$H$303:$K$303,0))*INDEX($J$297:$R$300,MATCH(W$303,$I$297:$I$300,0),MATCH(W$302,$J$296:$R$296,0))+IF(SUM($H341:$I341)&gt;0,INDEX($U$297:$AC$300,MATCH(W$303,$I$297:$I$300,0),MATCH(W$302,$J$296:$R$296,0)))</f>
        <v>1</v>
      </c>
      <c r="X341" s="757" cm="1">
        <f t="array" ref="X341">INDEX($H341:$K341,0,MATCH(X$303,$H$303:$K$303,0))*INDEX($J$297:$R$300,MATCH(X$303,$I$297:$I$300,0),MATCH(X$302,$J$296:$R$296,0))+IF(SUM($H341:$I341)&gt;0,INDEX($U$297:$AC$300,MATCH(X$303,$I$297:$I$300,0),MATCH(X$302,$J$296:$R$296,0)))</f>
        <v>2</v>
      </c>
      <c r="Y341" s="757" cm="1">
        <f t="array" ref="Y341">INDEX($H341:$K341,0,MATCH(Y$303,$H$303:$K$303,0))*INDEX($J$297:$R$300,MATCH(Y$303,$I$297:$I$300,0),MATCH(Y$302,$J$296:$R$296,0))+IF(SUM($H341:$I341)&gt;0,INDEX($U$297:$AC$300,MATCH(Y$303,$I$297:$I$300,0),MATCH(Y$302,$J$296:$R$296,0)))</f>
        <v>1</v>
      </c>
      <c r="Z341" s="757" cm="1">
        <f t="array" ref="Z341">INDEX($H341:$K341,0,MATCH(Z$303,$H$303:$K$303,0))*INDEX($J$297:$R$300,MATCH(Z$303,$I$297:$I$300,0),MATCH(Z$302,$J$296:$R$296,0))+IF(SUM($H341:$I341)&gt;0,INDEX($U$297:$AC$300,MATCH(Z$303,$I$297:$I$300,0),MATCH(Z$302,$J$296:$R$296,0)))</f>
        <v>2</v>
      </c>
      <c r="AA341" s="757" cm="1">
        <f t="array" ref="AA341">INDEX($H341:$K341,0,MATCH(AA$303,$H$303:$K$303,0))*INDEX($J$297:$R$300,MATCH(AA$303,$I$297:$I$300,0),MATCH(AA$302,$J$296:$R$296,0))+IF(SUM($H341:$I341)&gt;0,INDEX($U$297:$AC$300,MATCH(AA$303,$I$297:$I$300,0),MATCH(AA$302,$J$296:$R$296,0)))</f>
        <v>0.5</v>
      </c>
      <c r="AB341" s="757" cm="1">
        <f t="array" ref="AB341">INDEX($H341:$K341,0,MATCH(AB$303,$H$303:$K$303,0))*INDEX($J$297:$R$300,MATCH(AB$303,$I$297:$I$300,0),MATCH(AB$302,$J$296:$R$296,0))+IF(SUM($H341:$I341)&gt;0,INDEX($U$297:$AC$300,MATCH(AB$303,$I$297:$I$300,0),MATCH(AB$302,$J$296:$R$296,0)))</f>
        <v>1</v>
      </c>
      <c r="AC341" s="757" cm="1">
        <f t="array" ref="AC341">INDEX($H341:$K341,0,MATCH(AC$303,$H$303:$K$303,0))*INDEX($J$297:$R$300,MATCH(AC$303,$I$297:$I$300,0),MATCH(AC$302,$J$296:$R$296,0))+IF(SUM($H341:$I341)&gt;0,INDEX($U$297:$AC$300,MATCH(AC$303,$I$297:$I$300,0),MATCH(AC$302,$J$296:$R$296,0)))</f>
        <v>1</v>
      </c>
      <c r="AD341" s="757" cm="1">
        <f t="array" ref="AD341">INDEX($H341:$K341,0,MATCH(AD$303,$H$303:$K$303,0))*INDEX($J$297:$R$300,MATCH(AD$303,$I$297:$I$300,0),MATCH(AD$302,$J$296:$R$296,0))+IF(SUM($H341:$I341)&gt;0,INDEX($U$297:$AC$300,MATCH(AD$303,$I$297:$I$300,0),MATCH(AD$302,$J$296:$R$296,0)))</f>
        <v>2</v>
      </c>
      <c r="AE341" s="757" cm="1">
        <f t="array" ref="AE341">INDEX($H341:$K341,0,MATCH(AE$303,$H$303:$K$303,0))*INDEX($J$297:$R$300,MATCH(AE$303,$I$297:$I$300,0),MATCH(AE$302,$J$296:$R$296,0))+IF(SUM($H341:$I341)&gt;0,INDEX($U$297:$AC$300,MATCH(AE$303,$I$297:$I$300,0),MATCH(AE$302,$J$296:$R$296,0)))</f>
        <v>1</v>
      </c>
      <c r="AF341" s="757" cm="1">
        <f t="array" ref="AF341">INDEX($H341:$K341,0,MATCH(AF$303,$H$303:$K$303,0))*INDEX($J$297:$R$300,MATCH(AF$303,$I$297:$I$300,0),MATCH(AF$302,$J$296:$R$296,0))+IF(SUM($H341:$I341)&gt;0,INDEX($U$297:$AC$300,MATCH(AF$303,$I$297:$I$300,0),MATCH(AF$302,$J$296:$R$296,0)))</f>
        <v>1</v>
      </c>
      <c r="AG341" s="757" cm="1">
        <f t="array" ref="AG341">INDEX($H341:$K341,0,MATCH(AG$303,$H$303:$K$303,0))*INDEX($J$297:$R$300,MATCH(AG$303,$I$297:$I$300,0),MATCH(AG$302,$J$296:$R$296,0))+IF(SUM($H341:$I341)&gt;0,INDEX($U$297:$AC$300,MATCH(AG$303,$I$297:$I$300,0),MATCH(AG$302,$J$296:$R$296,0)))</f>
        <v>1</v>
      </c>
      <c r="AH341" s="757" cm="1">
        <f t="array" ref="AH341">INDEX($H341:$K341,0,MATCH(AH$303,$H$303:$K$303,0))*INDEX($J$297:$R$300,MATCH(AH$303,$I$297:$I$300,0),MATCH(AH$302,$J$296:$R$296,0))+IF(SUM($H341:$I341)&gt;0,INDEX($U$297:$AC$300,MATCH(AH$303,$I$297:$I$300,0),MATCH(AH$302,$J$296:$R$296,0)))</f>
        <v>2</v>
      </c>
      <c r="AI341" s="757" cm="1">
        <f t="array" ref="AI341">INDEX($H341:$K341,0,MATCH(AI$303,$H$303:$K$303,0))*INDEX($J$297:$R$300,MATCH(AI$303,$I$297:$I$300,0),MATCH(AI$302,$J$296:$R$296,0))+IF(SUM($H341:$I341)&gt;0,INDEX($U$297:$AC$300,MATCH(AI$303,$I$297:$I$300,0),MATCH(AI$302,$J$296:$R$296,0)))</f>
        <v>0.5</v>
      </c>
      <c r="AJ341" s="757" cm="1">
        <f t="array" ref="AJ341">INDEX($H341:$K341,0,MATCH(AJ$303,$H$303:$K$303,0))*INDEX($J$297:$R$300,MATCH(AJ$303,$I$297:$I$300,0),MATCH(AJ$302,$J$296:$R$296,0))+IF(SUM($H341:$I341)&gt;0,INDEX($U$297:$AC$300,MATCH(AJ$303,$I$297:$I$300,0),MATCH(AJ$302,$J$296:$R$296,0)))</f>
        <v>1</v>
      </c>
      <c r="AK341" s="757" cm="1">
        <f t="array" ref="AK341">INDEX($H341:$K341,0,MATCH(AK$303,$H$303:$K$303,0))*INDEX($J$297:$R$300,MATCH(AK$303,$I$297:$I$300,0),MATCH(AK$302,$J$296:$R$296,0))+IF(SUM($H341:$I341)&gt;0,INDEX($U$297:$AC$300,MATCH(AK$303,$I$297:$I$300,0),MATCH(AK$302,$J$296:$R$296,0)))</f>
        <v>1</v>
      </c>
      <c r="AL341" s="757" cm="1">
        <f t="array" ref="AL341">INDEX($H341:$K341,0,MATCH(AL$303,$H$303:$K$303,0))*INDEX($J$297:$R$300,MATCH(AL$303,$I$297:$I$300,0),MATCH(AL$302,$J$296:$R$296,0))+IF(SUM($H341:$I341)&gt;0,INDEX($U$297:$AC$300,MATCH(AL$303,$I$297:$I$300,0),MATCH(AL$302,$J$296:$R$296,0)))</f>
        <v>2</v>
      </c>
      <c r="AM341" s="757" cm="1">
        <f t="array" ref="AM341">INDEX($H341:$K341,0,MATCH(AM$303,$H$303:$K$303,0))*INDEX($J$297:$R$300,MATCH(AM$303,$I$297:$I$300,0),MATCH(AM$302,$J$296:$R$296,0))+IF(SUM($H341:$I341)&gt;0,INDEX($U$297:$AC$300,MATCH(AM$303,$I$297:$I$300,0),MATCH(AM$302,$J$296:$R$296,0)))</f>
        <v>0.5</v>
      </c>
      <c r="AN341" s="757" cm="1">
        <f t="array" ref="AN341">INDEX($H341:$K341,0,MATCH(AN$303,$H$303:$K$303,0))*INDEX($J$297:$R$300,MATCH(AN$303,$I$297:$I$300,0),MATCH(AN$302,$J$296:$R$296,0))+IF(SUM($H341:$I341)&gt;0,INDEX($U$297:$AC$300,MATCH(AN$303,$I$297:$I$300,0),MATCH(AN$302,$J$296:$R$296,0)))</f>
        <v>1</v>
      </c>
      <c r="AO341" s="757" cm="1">
        <f t="array" ref="AO341">INDEX($H341:$K341,0,MATCH(AO$303,$H$303:$K$303,0))*INDEX($J$297:$R$300,MATCH(AO$303,$I$297:$I$300,0),MATCH(AO$302,$J$296:$R$296,0))+IF(SUM($H341:$I341)&gt;0,INDEX($U$297:$AC$300,MATCH(AO$303,$I$297:$I$300,0),MATCH(AO$302,$J$296:$R$296,0)))</f>
        <v>1</v>
      </c>
      <c r="AP341" s="757" cm="1">
        <f t="array" ref="AP341">INDEX($H341:$K341,0,MATCH(AP$303,$H$303:$K$303,0))*INDEX($J$297:$R$300,MATCH(AP$303,$I$297:$I$300,0),MATCH(AP$302,$J$296:$R$296,0))+IF(SUM($H341:$I341)&gt;0,INDEX($U$297:$AC$300,MATCH(AP$303,$I$297:$I$300,0),MATCH(AP$302,$J$296:$R$296,0)))</f>
        <v>2</v>
      </c>
      <c r="AQ341" s="757" cm="1">
        <f t="array" ref="AQ341">INDEX($H341:$K341,0,MATCH(AQ$303,$H$303:$K$303,0))*INDEX($J$297:$R$300,MATCH(AQ$303,$I$297:$I$300,0),MATCH(AQ$302,$J$296:$R$296,0))+IF(SUM($H341:$I341)&gt;0,INDEX($U$297:$AC$300,MATCH(AQ$303,$I$297:$I$300,0),MATCH(AQ$302,$J$296:$R$296,0)))</f>
        <v>0</v>
      </c>
      <c r="AR341" s="757" cm="1">
        <f t="array" ref="AR341">INDEX($H341:$K341,0,MATCH(AR$303,$H$303:$K$303,0))*INDEX($J$297:$R$300,MATCH(AR$303,$I$297:$I$300,0),MATCH(AR$302,$J$296:$R$296,0))+IF(SUM($H341:$I341)&gt;0,INDEX($U$297:$AC$300,MATCH(AR$303,$I$297:$I$300,0),MATCH(AR$302,$J$296:$R$296,0)))</f>
        <v>1</v>
      </c>
      <c r="AS341" s="757" cm="1">
        <f t="array" ref="AS341">INDEX($H341:$K341,0,MATCH(AS$303,$H$303:$K$303,0))*INDEX($J$297:$R$300,MATCH(AS$303,$I$297:$I$300,0),MATCH(AS$302,$J$296:$R$296,0))+IF(SUM($H341:$I341)&gt;0,INDEX($U$297:$AC$300,MATCH(AS$303,$I$297:$I$300,0),MATCH(AS$302,$J$296:$R$296,0)))</f>
        <v>1</v>
      </c>
      <c r="AT341" s="757" cm="1">
        <f t="array" ref="AT341">INDEX($H341:$K341,0,MATCH(AT$303,$H$303:$K$303,0))*INDEX($J$297:$R$300,MATCH(AT$303,$I$297:$I$300,0),MATCH(AT$302,$J$296:$R$296,0))+IF(SUM($H341:$I341)&gt;0,INDEX($U$297:$AC$300,MATCH(AT$303,$I$297:$I$300,0),MATCH(AT$302,$J$296:$R$296,0)))</f>
        <v>2</v>
      </c>
      <c r="AU341" s="757"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4.5" outlineLevel="1" x14ac:dyDescent="0.35">
      <c r="A342" s="6"/>
      <c r="B342" s="7"/>
      <c r="C342" s="17"/>
      <c r="D342" s="17"/>
      <c r="E342" s="17"/>
      <c r="F342" s="26"/>
      <c r="G342" s="26" t="str">
        <f t="shared" si="157"/>
        <v>YYWBNwd</v>
      </c>
      <c r="H342" s="223">
        <f t="shared" ref="H342:J342" si="164">IF($H282&gt;0,INDEX($Z$168:$AC$180,MATCH($M163,$Y$168:$Y$180,0),MATCH(H$303,$Z$167:$AC$167,0)),0)</f>
        <v>0</v>
      </c>
      <c r="I342" s="223">
        <f t="shared" si="164"/>
        <v>1</v>
      </c>
      <c r="J342" s="223">
        <f t="shared" si="164"/>
        <v>2</v>
      </c>
      <c r="K342" s="223">
        <f t="shared" si="126"/>
        <v>1</v>
      </c>
      <c r="L342" s="757" cm="1">
        <f t="array" ref="L342">INDEX($H342:$K342,0,MATCH(L$303,$H$303:$K$303,0))*INDEX($J$297:$R$300,MATCH(L$303,$I$297:$I$300,0),MATCH(L$302,$J$296:$R$296,0))+IF(SUM($H342:$I342)&gt;0,INDEX($U$297:$AC$300,MATCH(L$303,$I$297:$I$300,0),MATCH(L$302,$J$296:$R$296,0)))</f>
        <v>1</v>
      </c>
      <c r="M342" s="757" cm="1">
        <f t="array" ref="M342">INDEX($H342:$K342,0,MATCH(M$303,$H$303:$K$303,0))*INDEX($J$297:$R$300,MATCH(M$303,$I$297:$I$300,0),MATCH(M$302,$J$296:$R$296,0))+IF(SUM($H342:$I342)&gt;0,INDEX($U$297:$AC$300,MATCH(M$303,$I$297:$I$300,0),MATCH(M$302,$J$296:$R$296,0)))</f>
        <v>1</v>
      </c>
      <c r="N342" s="757" cm="1">
        <f t="array" ref="N342">INDEX($H342:$K342,0,MATCH(N$303,$H$303:$K$303,0))*INDEX($J$297:$R$300,MATCH(N$303,$I$297:$I$300,0),MATCH(N$302,$J$296:$R$296,0))+IF(SUM($H342:$I342)&gt;0,INDEX($U$297:$AC$300,MATCH(N$303,$I$297:$I$300,0),MATCH(N$302,$J$296:$R$296,0)))</f>
        <v>2</v>
      </c>
      <c r="O342" s="757" cm="1">
        <f t="array" ref="O342">INDEX($H342:$K342,0,MATCH(O$303,$H$303:$K$303,0))*INDEX($J$297:$R$300,MATCH(O$303,$I$297:$I$300,0),MATCH(O$302,$J$296:$R$296,0))+IF(SUM($H342:$I342)&gt;0,INDEX($U$297:$AC$300,MATCH(O$303,$I$297:$I$300,0),MATCH(O$302,$J$296:$R$296,0)))</f>
        <v>1.5</v>
      </c>
      <c r="P342" s="757" cm="1">
        <f t="array" ref="P342">INDEX($H342:$K342,0,MATCH(P$303,$H$303:$K$303,0))*INDEX($J$297:$R$300,MATCH(P$303,$I$297:$I$300,0),MATCH(P$302,$J$296:$R$296,0))+IF(SUM($H342:$I342)&gt;0,INDEX($U$297:$AC$300,MATCH(P$303,$I$297:$I$300,0),MATCH(P$302,$J$296:$R$296,0)))</f>
        <v>1</v>
      </c>
      <c r="Q342" s="757" cm="1">
        <f t="array" ref="Q342">INDEX($H342:$K342,0,MATCH(Q$303,$H$303:$K$303,0))*INDEX($J$297:$R$300,MATCH(Q$303,$I$297:$I$300,0),MATCH(Q$302,$J$296:$R$296,0))+IF(SUM($H342:$I342)&gt;0,INDEX($U$297:$AC$300,MATCH(Q$303,$I$297:$I$300,0),MATCH(Q$302,$J$296:$R$296,0)))</f>
        <v>1</v>
      </c>
      <c r="R342" s="757" cm="1">
        <f t="array" ref="R342">INDEX($H342:$K342,0,MATCH(R$303,$H$303:$K$303,0))*INDEX($J$297:$R$300,MATCH(R$303,$I$297:$I$300,0),MATCH(R$302,$J$296:$R$296,0))+IF(SUM($H342:$I342)&gt;0,INDEX($U$297:$AC$300,MATCH(R$303,$I$297:$I$300,0),MATCH(R$302,$J$296:$R$296,0)))</f>
        <v>2</v>
      </c>
      <c r="S342" s="757" cm="1">
        <f t="array" ref="S342">INDEX($H342:$K342,0,MATCH(S$303,$H$303:$K$303,0))*INDEX($J$297:$R$300,MATCH(S$303,$I$297:$I$300,0),MATCH(S$302,$J$296:$R$296,0))+IF(SUM($H342:$I342)&gt;0,INDEX($U$297:$AC$300,MATCH(S$303,$I$297:$I$300,0),MATCH(S$302,$J$296:$R$296,0)))</f>
        <v>1</v>
      </c>
      <c r="T342" s="757" cm="1">
        <f t="array" ref="T342">INDEX($H342:$K342,0,MATCH(T$303,$H$303:$K$303,0))*INDEX($J$297:$R$300,MATCH(T$303,$I$297:$I$300,0),MATCH(T$302,$J$296:$R$296,0))+IF(SUM($H342:$I342)&gt;0,INDEX($U$297:$AC$300,MATCH(T$303,$I$297:$I$300,0),MATCH(T$302,$J$296:$R$296,0)))</f>
        <v>1</v>
      </c>
      <c r="U342" s="757" cm="1">
        <f t="array" ref="U342">INDEX($H342:$K342,0,MATCH(U$303,$H$303:$K$303,0))*INDEX($J$297:$R$300,MATCH(U$303,$I$297:$I$300,0),MATCH(U$302,$J$296:$R$296,0))+IF(SUM($H342:$I342)&gt;0,INDEX($U$297:$AC$300,MATCH(U$303,$I$297:$I$300,0),MATCH(U$302,$J$296:$R$296,0)))</f>
        <v>1</v>
      </c>
      <c r="V342" s="757" cm="1">
        <f t="array" ref="V342">INDEX($H342:$K342,0,MATCH(V$303,$H$303:$K$303,0))*INDEX($J$297:$R$300,MATCH(V$303,$I$297:$I$300,0),MATCH(V$302,$J$296:$R$296,0))+IF(SUM($H342:$I342)&gt;0,INDEX($U$297:$AC$300,MATCH(V$303,$I$297:$I$300,0),MATCH(V$302,$J$296:$R$296,0)))</f>
        <v>2</v>
      </c>
      <c r="W342" s="757" cm="1">
        <f t="array" ref="W342">INDEX($H342:$K342,0,MATCH(W$303,$H$303:$K$303,0))*INDEX($J$297:$R$300,MATCH(W$303,$I$297:$I$300,0),MATCH(W$302,$J$296:$R$296,0))+IF(SUM($H342:$I342)&gt;0,INDEX($U$297:$AC$300,MATCH(W$303,$I$297:$I$300,0),MATCH(W$302,$J$296:$R$296,0)))</f>
        <v>1</v>
      </c>
      <c r="X342" s="757" cm="1">
        <f t="array" ref="X342">INDEX($H342:$K342,0,MATCH(X$303,$H$303:$K$303,0))*INDEX($J$297:$R$300,MATCH(X$303,$I$297:$I$300,0),MATCH(X$302,$J$296:$R$296,0))+IF(SUM($H342:$I342)&gt;0,INDEX($U$297:$AC$300,MATCH(X$303,$I$297:$I$300,0),MATCH(X$302,$J$296:$R$296,0)))</f>
        <v>1</v>
      </c>
      <c r="Y342" s="757" cm="1">
        <f t="array" ref="Y342">INDEX($H342:$K342,0,MATCH(Y$303,$H$303:$K$303,0))*INDEX($J$297:$R$300,MATCH(Y$303,$I$297:$I$300,0),MATCH(Y$302,$J$296:$R$296,0))+IF(SUM($H342:$I342)&gt;0,INDEX($U$297:$AC$300,MATCH(Y$303,$I$297:$I$300,0),MATCH(Y$302,$J$296:$R$296,0)))</f>
        <v>1</v>
      </c>
      <c r="Z342" s="757" cm="1">
        <f t="array" ref="Z342">INDEX($H342:$K342,0,MATCH(Z$303,$H$303:$K$303,0))*INDEX($J$297:$R$300,MATCH(Z$303,$I$297:$I$300,0),MATCH(Z$302,$J$296:$R$296,0))+IF(SUM($H342:$I342)&gt;0,INDEX($U$297:$AC$300,MATCH(Z$303,$I$297:$I$300,0),MATCH(Z$302,$J$296:$R$296,0)))</f>
        <v>2</v>
      </c>
      <c r="AA342" s="757" cm="1">
        <f t="array" ref="AA342">INDEX($H342:$K342,0,MATCH(AA$303,$H$303:$K$303,0))*INDEX($J$297:$R$300,MATCH(AA$303,$I$297:$I$300,0),MATCH(AA$302,$J$296:$R$296,0))+IF(SUM($H342:$I342)&gt;0,INDEX($U$297:$AC$300,MATCH(AA$303,$I$297:$I$300,0),MATCH(AA$302,$J$296:$R$296,0)))</f>
        <v>0.5</v>
      </c>
      <c r="AB342" s="757" cm="1">
        <f t="array" ref="AB342">INDEX($H342:$K342,0,MATCH(AB$303,$H$303:$K$303,0))*INDEX($J$297:$R$300,MATCH(AB$303,$I$297:$I$300,0),MATCH(AB$302,$J$296:$R$296,0))+IF(SUM($H342:$I342)&gt;0,INDEX($U$297:$AC$300,MATCH(AB$303,$I$297:$I$300,0),MATCH(AB$302,$J$296:$R$296,0)))</f>
        <v>0</v>
      </c>
      <c r="AC342" s="757" cm="1">
        <f t="array" ref="AC342">INDEX($H342:$K342,0,MATCH(AC$303,$H$303:$K$303,0))*INDEX($J$297:$R$300,MATCH(AC$303,$I$297:$I$300,0),MATCH(AC$302,$J$296:$R$296,0))+IF(SUM($H342:$I342)&gt;0,INDEX($U$297:$AC$300,MATCH(AC$303,$I$297:$I$300,0),MATCH(AC$302,$J$296:$R$296,0)))</f>
        <v>1</v>
      </c>
      <c r="AD342" s="757" cm="1">
        <f t="array" ref="AD342">INDEX($H342:$K342,0,MATCH(AD$303,$H$303:$K$303,0))*INDEX($J$297:$R$300,MATCH(AD$303,$I$297:$I$300,0),MATCH(AD$302,$J$296:$R$296,0))+IF(SUM($H342:$I342)&gt;0,INDEX($U$297:$AC$300,MATCH(AD$303,$I$297:$I$300,0),MATCH(AD$302,$J$296:$R$296,0)))</f>
        <v>2</v>
      </c>
      <c r="AE342" s="757" cm="1">
        <f t="array" ref="AE342">INDEX($H342:$K342,0,MATCH(AE$303,$H$303:$K$303,0))*INDEX($J$297:$R$300,MATCH(AE$303,$I$297:$I$300,0),MATCH(AE$302,$J$296:$R$296,0))+IF(SUM($H342:$I342)&gt;0,INDEX($U$297:$AC$300,MATCH(AE$303,$I$297:$I$300,0),MATCH(AE$302,$J$296:$R$296,0)))</f>
        <v>1</v>
      </c>
      <c r="AF342" s="757" cm="1">
        <f t="array" ref="AF342">INDEX($H342:$K342,0,MATCH(AF$303,$H$303:$K$303,0))*INDEX($J$297:$R$300,MATCH(AF$303,$I$297:$I$300,0),MATCH(AF$302,$J$296:$R$296,0))+IF(SUM($H342:$I342)&gt;0,INDEX($U$297:$AC$300,MATCH(AF$303,$I$297:$I$300,0),MATCH(AF$302,$J$296:$R$296,0)))</f>
        <v>0</v>
      </c>
      <c r="AG342" s="757" cm="1">
        <f t="array" ref="AG342">INDEX($H342:$K342,0,MATCH(AG$303,$H$303:$K$303,0))*INDEX($J$297:$R$300,MATCH(AG$303,$I$297:$I$300,0),MATCH(AG$302,$J$296:$R$296,0))+IF(SUM($H342:$I342)&gt;0,INDEX($U$297:$AC$300,MATCH(AG$303,$I$297:$I$300,0),MATCH(AG$302,$J$296:$R$296,0)))</f>
        <v>1</v>
      </c>
      <c r="AH342" s="757" cm="1">
        <f t="array" ref="AH342">INDEX($H342:$K342,0,MATCH(AH$303,$H$303:$K$303,0))*INDEX($J$297:$R$300,MATCH(AH$303,$I$297:$I$300,0),MATCH(AH$302,$J$296:$R$296,0))+IF(SUM($H342:$I342)&gt;0,INDEX($U$297:$AC$300,MATCH(AH$303,$I$297:$I$300,0),MATCH(AH$302,$J$296:$R$296,0)))</f>
        <v>2</v>
      </c>
      <c r="AI342" s="757" cm="1">
        <f t="array" ref="AI342">INDEX($H342:$K342,0,MATCH(AI$303,$H$303:$K$303,0))*INDEX($J$297:$R$300,MATCH(AI$303,$I$297:$I$300,0),MATCH(AI$302,$J$296:$R$296,0))+IF(SUM($H342:$I342)&gt;0,INDEX($U$297:$AC$300,MATCH(AI$303,$I$297:$I$300,0),MATCH(AI$302,$J$296:$R$296,0)))</f>
        <v>0.5</v>
      </c>
      <c r="AJ342" s="757" cm="1">
        <f t="array" ref="AJ342">INDEX($H342:$K342,0,MATCH(AJ$303,$H$303:$K$303,0))*INDEX($J$297:$R$300,MATCH(AJ$303,$I$297:$I$300,0),MATCH(AJ$302,$J$296:$R$296,0))+IF(SUM($H342:$I342)&gt;0,INDEX($U$297:$AC$300,MATCH(AJ$303,$I$297:$I$300,0),MATCH(AJ$302,$J$296:$R$296,0)))</f>
        <v>0</v>
      </c>
      <c r="AK342" s="757" cm="1">
        <f t="array" ref="AK342">INDEX($H342:$K342,0,MATCH(AK$303,$H$303:$K$303,0))*INDEX($J$297:$R$300,MATCH(AK$303,$I$297:$I$300,0),MATCH(AK$302,$J$296:$R$296,0))+IF(SUM($H342:$I342)&gt;0,INDEX($U$297:$AC$300,MATCH(AK$303,$I$297:$I$300,0),MATCH(AK$302,$J$296:$R$296,0)))</f>
        <v>1</v>
      </c>
      <c r="AL342" s="757" cm="1">
        <f t="array" ref="AL342">INDEX($H342:$K342,0,MATCH(AL$303,$H$303:$K$303,0))*INDEX($J$297:$R$300,MATCH(AL$303,$I$297:$I$300,0),MATCH(AL$302,$J$296:$R$296,0))+IF(SUM($H342:$I342)&gt;0,INDEX($U$297:$AC$300,MATCH(AL$303,$I$297:$I$300,0),MATCH(AL$302,$J$296:$R$296,0)))</f>
        <v>2</v>
      </c>
      <c r="AM342" s="757" cm="1">
        <f t="array" ref="AM342">INDEX($H342:$K342,0,MATCH(AM$303,$H$303:$K$303,0))*INDEX($J$297:$R$300,MATCH(AM$303,$I$297:$I$300,0),MATCH(AM$302,$J$296:$R$296,0))+IF(SUM($H342:$I342)&gt;0,INDEX($U$297:$AC$300,MATCH(AM$303,$I$297:$I$300,0),MATCH(AM$302,$J$296:$R$296,0)))</f>
        <v>0.5</v>
      </c>
      <c r="AN342" s="757" cm="1">
        <f t="array" ref="AN342">INDEX($H342:$K342,0,MATCH(AN$303,$H$303:$K$303,0))*INDEX($J$297:$R$300,MATCH(AN$303,$I$297:$I$300,0),MATCH(AN$302,$J$296:$R$296,0))+IF(SUM($H342:$I342)&gt;0,INDEX($U$297:$AC$300,MATCH(AN$303,$I$297:$I$300,0),MATCH(AN$302,$J$296:$R$296,0)))</f>
        <v>0</v>
      </c>
      <c r="AO342" s="757" cm="1">
        <f t="array" ref="AO342">INDEX($H342:$K342,0,MATCH(AO$303,$H$303:$K$303,0))*INDEX($J$297:$R$300,MATCH(AO$303,$I$297:$I$300,0),MATCH(AO$302,$J$296:$R$296,0))+IF(SUM($H342:$I342)&gt;0,INDEX($U$297:$AC$300,MATCH(AO$303,$I$297:$I$300,0),MATCH(AO$302,$J$296:$R$296,0)))</f>
        <v>1</v>
      </c>
      <c r="AP342" s="757" cm="1">
        <f t="array" ref="AP342">INDEX($H342:$K342,0,MATCH(AP$303,$H$303:$K$303,0))*INDEX($J$297:$R$300,MATCH(AP$303,$I$297:$I$300,0),MATCH(AP$302,$J$296:$R$296,0))+IF(SUM($H342:$I342)&gt;0,INDEX($U$297:$AC$300,MATCH(AP$303,$I$297:$I$300,0),MATCH(AP$302,$J$296:$R$296,0)))</f>
        <v>2</v>
      </c>
      <c r="AQ342" s="757" cm="1">
        <f t="array" ref="AQ342">INDEX($H342:$K342,0,MATCH(AQ$303,$H$303:$K$303,0))*INDEX($J$297:$R$300,MATCH(AQ$303,$I$297:$I$300,0),MATCH(AQ$302,$J$296:$R$296,0))+IF(SUM($H342:$I342)&gt;0,INDEX($U$297:$AC$300,MATCH(AQ$303,$I$297:$I$300,0),MATCH(AQ$302,$J$296:$R$296,0)))</f>
        <v>0</v>
      </c>
      <c r="AR342" s="757" cm="1">
        <f t="array" ref="AR342">INDEX($H342:$K342,0,MATCH(AR$303,$H$303:$K$303,0))*INDEX($J$297:$R$300,MATCH(AR$303,$I$297:$I$300,0),MATCH(AR$302,$J$296:$R$296,0))+IF(SUM($H342:$I342)&gt;0,INDEX($U$297:$AC$300,MATCH(AR$303,$I$297:$I$300,0),MATCH(AR$302,$J$296:$R$296,0)))</f>
        <v>0</v>
      </c>
      <c r="AS342" s="757" cm="1">
        <f t="array" ref="AS342">INDEX($H342:$K342,0,MATCH(AS$303,$H$303:$K$303,0))*INDEX($J$297:$R$300,MATCH(AS$303,$I$297:$I$300,0),MATCH(AS$302,$J$296:$R$296,0))+IF(SUM($H342:$I342)&gt;0,INDEX($U$297:$AC$300,MATCH(AS$303,$I$297:$I$300,0),MATCH(AS$302,$J$296:$R$296,0)))</f>
        <v>1</v>
      </c>
      <c r="AT342" s="757" cm="1">
        <f t="array" ref="AT342">INDEX($H342:$K342,0,MATCH(AT$303,$H$303:$K$303,0))*INDEX($J$297:$R$300,MATCH(AT$303,$I$297:$I$300,0),MATCH(AT$302,$J$296:$R$296,0))+IF(SUM($H342:$I342)&gt;0,INDEX($U$297:$AC$300,MATCH(AT$303,$I$297:$I$300,0),MATCH(AT$302,$J$296:$R$296,0)))</f>
        <v>2</v>
      </c>
      <c r="AU342" s="757"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4.5" outlineLevel="1" x14ac:dyDescent="0.35">
      <c r="A343" s="6"/>
      <c r="B343" s="7"/>
      <c r="C343" s="17"/>
      <c r="D343" s="17"/>
      <c r="E343" s="17"/>
      <c r="F343" s="26"/>
      <c r="G343" s="26" t="str">
        <f t="shared" si="157"/>
        <v>YYLWBl</v>
      </c>
      <c r="H343" s="223">
        <f t="shared" ref="H343:J343" si="165">IF($H283&gt;0,INDEX($Z$168:$AC$180,MATCH($M164,$Y$168:$Y$180,0),MATCH(H$303,$Z$167:$AC$167,0)),0)</f>
        <v>1</v>
      </c>
      <c r="I343" s="223">
        <f t="shared" si="165"/>
        <v>1</v>
      </c>
      <c r="J343" s="223">
        <f t="shared" si="165"/>
        <v>3</v>
      </c>
      <c r="K343" s="223">
        <f t="shared" si="126"/>
        <v>0</v>
      </c>
      <c r="L343" s="757" cm="1">
        <f t="array" ref="L343">INDEX($H343:$K343,0,MATCH(L$303,$H$303:$K$303,0))*INDEX($J$297:$R$300,MATCH(L$303,$I$297:$I$300,0),MATCH(L$302,$J$296:$R$296,0))+IF(SUM($H343:$I343)&gt;0,INDEX($U$297:$AC$300,MATCH(L$303,$I$297:$I$300,0),MATCH(L$302,$J$296:$R$296,0)))</f>
        <v>2</v>
      </c>
      <c r="M343" s="757" cm="1">
        <f t="array" ref="M343">INDEX($H343:$K343,0,MATCH(M$303,$H$303:$K$303,0))*INDEX($J$297:$R$300,MATCH(M$303,$I$297:$I$300,0),MATCH(M$302,$J$296:$R$296,0))+IF(SUM($H343:$I343)&gt;0,INDEX($U$297:$AC$300,MATCH(M$303,$I$297:$I$300,0),MATCH(M$302,$J$296:$R$296,0)))</f>
        <v>1</v>
      </c>
      <c r="N343" s="757" cm="1">
        <f t="array" ref="N343">INDEX($H343:$K343,0,MATCH(N$303,$H$303:$K$303,0))*INDEX($J$297:$R$300,MATCH(N$303,$I$297:$I$300,0),MATCH(N$302,$J$296:$R$296,0))+IF(SUM($H343:$I343)&gt;0,INDEX($U$297:$AC$300,MATCH(N$303,$I$297:$I$300,0),MATCH(N$302,$J$296:$R$296,0)))</f>
        <v>3</v>
      </c>
      <c r="O343" s="757" cm="1">
        <f t="array" ref="O343">INDEX($H343:$K343,0,MATCH(O$303,$H$303:$K$303,0))*INDEX($J$297:$R$300,MATCH(O$303,$I$297:$I$300,0),MATCH(O$302,$J$296:$R$296,0))+IF(SUM($H343:$I343)&gt;0,INDEX($U$297:$AC$300,MATCH(O$303,$I$297:$I$300,0),MATCH(O$302,$J$296:$R$296,0)))</f>
        <v>0</v>
      </c>
      <c r="P343" s="757" cm="1">
        <f t="array" ref="P343">INDEX($H343:$K343,0,MATCH(P$303,$H$303:$K$303,0))*INDEX($J$297:$R$300,MATCH(P$303,$I$297:$I$300,0),MATCH(P$302,$J$296:$R$296,0))+IF(SUM($H343:$I343)&gt;0,INDEX($U$297:$AC$300,MATCH(P$303,$I$297:$I$300,0),MATCH(P$302,$J$296:$R$296,0)))</f>
        <v>2</v>
      </c>
      <c r="Q343" s="757" cm="1">
        <f t="array" ref="Q343">INDEX($H343:$K343,0,MATCH(Q$303,$H$303:$K$303,0))*INDEX($J$297:$R$300,MATCH(Q$303,$I$297:$I$300,0),MATCH(Q$302,$J$296:$R$296,0))+IF(SUM($H343:$I343)&gt;0,INDEX($U$297:$AC$300,MATCH(Q$303,$I$297:$I$300,0),MATCH(Q$302,$J$296:$R$296,0)))</f>
        <v>1</v>
      </c>
      <c r="R343" s="757" cm="1">
        <f t="array" ref="R343">INDEX($H343:$K343,0,MATCH(R$303,$H$303:$K$303,0))*INDEX($J$297:$R$300,MATCH(R$303,$I$297:$I$300,0),MATCH(R$302,$J$296:$R$296,0))+IF(SUM($H343:$I343)&gt;0,INDEX($U$297:$AC$300,MATCH(R$303,$I$297:$I$300,0),MATCH(R$302,$J$296:$R$296,0)))</f>
        <v>3</v>
      </c>
      <c r="S343" s="757" cm="1">
        <f t="array" ref="S343">INDEX($H343:$K343,0,MATCH(S$303,$H$303:$K$303,0))*INDEX($J$297:$R$300,MATCH(S$303,$I$297:$I$300,0),MATCH(S$302,$J$296:$R$296,0))+IF(SUM($H343:$I343)&gt;0,INDEX($U$297:$AC$300,MATCH(S$303,$I$297:$I$300,0),MATCH(S$302,$J$296:$R$296,0)))</f>
        <v>0</v>
      </c>
      <c r="T343" s="757" cm="1">
        <f t="array" ref="T343">INDEX($H343:$K343,0,MATCH(T$303,$H$303:$K$303,0))*INDEX($J$297:$R$300,MATCH(T$303,$I$297:$I$300,0),MATCH(T$302,$J$296:$R$296,0))+IF(SUM($H343:$I343)&gt;0,INDEX($U$297:$AC$300,MATCH(T$303,$I$297:$I$300,0),MATCH(T$302,$J$296:$R$296,0)))</f>
        <v>2</v>
      </c>
      <c r="U343" s="757" cm="1">
        <f t="array" ref="U343">INDEX($H343:$K343,0,MATCH(U$303,$H$303:$K$303,0))*INDEX($J$297:$R$300,MATCH(U$303,$I$297:$I$300,0),MATCH(U$302,$J$296:$R$296,0))+IF(SUM($H343:$I343)&gt;0,INDEX($U$297:$AC$300,MATCH(U$303,$I$297:$I$300,0),MATCH(U$302,$J$296:$R$296,0)))</f>
        <v>1</v>
      </c>
      <c r="V343" s="757" cm="1">
        <f t="array" ref="V343">INDEX($H343:$K343,0,MATCH(V$303,$H$303:$K$303,0))*INDEX($J$297:$R$300,MATCH(V$303,$I$297:$I$300,0),MATCH(V$302,$J$296:$R$296,0))+IF(SUM($H343:$I343)&gt;0,INDEX($U$297:$AC$300,MATCH(V$303,$I$297:$I$300,0),MATCH(V$302,$J$296:$R$296,0)))</f>
        <v>3</v>
      </c>
      <c r="W343" s="757" cm="1">
        <f t="array" ref="W343">INDEX($H343:$K343,0,MATCH(W$303,$H$303:$K$303,0))*INDEX($J$297:$R$300,MATCH(W$303,$I$297:$I$300,0),MATCH(W$302,$J$296:$R$296,0))+IF(SUM($H343:$I343)&gt;0,INDEX($U$297:$AC$300,MATCH(W$303,$I$297:$I$300,0),MATCH(W$302,$J$296:$R$296,0)))</f>
        <v>0</v>
      </c>
      <c r="X343" s="757" cm="1">
        <f t="array" ref="X343">INDEX($H343:$K343,0,MATCH(X$303,$H$303:$K$303,0))*INDEX($J$297:$R$300,MATCH(X$303,$I$297:$I$300,0),MATCH(X$302,$J$296:$R$296,0))+IF(SUM($H343:$I343)&gt;0,INDEX($U$297:$AC$300,MATCH(X$303,$I$297:$I$300,0),MATCH(X$302,$J$296:$R$296,0)))</f>
        <v>2</v>
      </c>
      <c r="Y343" s="757" cm="1">
        <f t="array" ref="Y343">INDEX($H343:$K343,0,MATCH(Y$303,$H$303:$K$303,0))*INDEX($J$297:$R$300,MATCH(Y$303,$I$297:$I$300,0),MATCH(Y$302,$J$296:$R$296,0))+IF(SUM($H343:$I343)&gt;0,INDEX($U$297:$AC$300,MATCH(Y$303,$I$297:$I$300,0),MATCH(Y$302,$J$296:$R$296,0)))</f>
        <v>1</v>
      </c>
      <c r="Z343" s="757" cm="1">
        <f t="array" ref="Z343">INDEX($H343:$K343,0,MATCH(Z$303,$H$303:$K$303,0))*INDEX($J$297:$R$300,MATCH(Z$303,$I$297:$I$300,0),MATCH(Z$302,$J$296:$R$296,0))+IF(SUM($H343:$I343)&gt;0,INDEX($U$297:$AC$300,MATCH(Z$303,$I$297:$I$300,0),MATCH(Z$302,$J$296:$R$296,0)))</f>
        <v>3</v>
      </c>
      <c r="AA343" s="757" cm="1">
        <f t="array" ref="AA343">INDEX($H343:$K343,0,MATCH(AA$303,$H$303:$K$303,0))*INDEX($J$297:$R$300,MATCH(AA$303,$I$297:$I$300,0),MATCH(AA$302,$J$296:$R$296,0))+IF(SUM($H343:$I343)&gt;0,INDEX($U$297:$AC$300,MATCH(AA$303,$I$297:$I$300,0),MATCH(AA$302,$J$296:$R$296,0)))</f>
        <v>0</v>
      </c>
      <c r="AB343" s="757" cm="1">
        <f t="array" ref="AB343">INDEX($H343:$K343,0,MATCH(AB$303,$H$303:$K$303,0))*INDEX($J$297:$R$300,MATCH(AB$303,$I$297:$I$300,0),MATCH(AB$302,$J$296:$R$296,0))+IF(SUM($H343:$I343)&gt;0,INDEX($U$297:$AC$300,MATCH(AB$303,$I$297:$I$300,0),MATCH(AB$302,$J$296:$R$296,0)))</f>
        <v>1</v>
      </c>
      <c r="AC343" s="757" cm="1">
        <f t="array" ref="AC343">INDEX($H343:$K343,0,MATCH(AC$303,$H$303:$K$303,0))*INDEX($J$297:$R$300,MATCH(AC$303,$I$297:$I$300,0),MATCH(AC$302,$J$296:$R$296,0))+IF(SUM($H343:$I343)&gt;0,INDEX($U$297:$AC$300,MATCH(AC$303,$I$297:$I$300,0),MATCH(AC$302,$J$296:$R$296,0)))</f>
        <v>1</v>
      </c>
      <c r="AD343" s="757" cm="1">
        <f t="array" ref="AD343">INDEX($H343:$K343,0,MATCH(AD$303,$H$303:$K$303,0))*INDEX($J$297:$R$300,MATCH(AD$303,$I$297:$I$300,0),MATCH(AD$302,$J$296:$R$296,0))+IF(SUM($H343:$I343)&gt;0,INDEX($U$297:$AC$300,MATCH(AD$303,$I$297:$I$300,0),MATCH(AD$302,$J$296:$R$296,0)))</f>
        <v>3</v>
      </c>
      <c r="AE343" s="757" cm="1">
        <f t="array" ref="AE343">INDEX($H343:$K343,0,MATCH(AE$303,$H$303:$K$303,0))*INDEX($J$297:$R$300,MATCH(AE$303,$I$297:$I$300,0),MATCH(AE$302,$J$296:$R$296,0))+IF(SUM($H343:$I343)&gt;0,INDEX($U$297:$AC$300,MATCH(AE$303,$I$297:$I$300,0),MATCH(AE$302,$J$296:$R$296,0)))</f>
        <v>0</v>
      </c>
      <c r="AF343" s="757" cm="1">
        <f t="array" ref="AF343">INDEX($H343:$K343,0,MATCH(AF$303,$H$303:$K$303,0))*INDEX($J$297:$R$300,MATCH(AF$303,$I$297:$I$300,0),MATCH(AF$302,$J$296:$R$296,0))+IF(SUM($H343:$I343)&gt;0,INDEX($U$297:$AC$300,MATCH(AF$303,$I$297:$I$300,0),MATCH(AF$302,$J$296:$R$296,0)))</f>
        <v>1</v>
      </c>
      <c r="AG343" s="757" cm="1">
        <f t="array" ref="AG343">INDEX($H343:$K343,0,MATCH(AG$303,$H$303:$K$303,0))*INDEX($J$297:$R$300,MATCH(AG$303,$I$297:$I$300,0),MATCH(AG$302,$J$296:$R$296,0))+IF(SUM($H343:$I343)&gt;0,INDEX($U$297:$AC$300,MATCH(AG$303,$I$297:$I$300,0),MATCH(AG$302,$J$296:$R$296,0)))</f>
        <v>1</v>
      </c>
      <c r="AH343" s="757" cm="1">
        <f t="array" ref="AH343">INDEX($H343:$K343,0,MATCH(AH$303,$H$303:$K$303,0))*INDEX($J$297:$R$300,MATCH(AH$303,$I$297:$I$300,0),MATCH(AH$302,$J$296:$R$296,0))+IF(SUM($H343:$I343)&gt;0,INDEX($U$297:$AC$300,MATCH(AH$303,$I$297:$I$300,0),MATCH(AH$302,$J$296:$R$296,0)))</f>
        <v>3</v>
      </c>
      <c r="AI343" s="757" cm="1">
        <f t="array" ref="AI343">INDEX($H343:$K343,0,MATCH(AI$303,$H$303:$K$303,0))*INDEX($J$297:$R$300,MATCH(AI$303,$I$297:$I$300,0),MATCH(AI$302,$J$296:$R$296,0))+IF(SUM($H343:$I343)&gt;0,INDEX($U$297:$AC$300,MATCH(AI$303,$I$297:$I$300,0),MATCH(AI$302,$J$296:$R$296,0)))</f>
        <v>0</v>
      </c>
      <c r="AJ343" s="757" cm="1">
        <f t="array" ref="AJ343">INDEX($H343:$K343,0,MATCH(AJ$303,$H$303:$K$303,0))*INDEX($J$297:$R$300,MATCH(AJ$303,$I$297:$I$300,0),MATCH(AJ$302,$J$296:$R$296,0))+IF(SUM($H343:$I343)&gt;0,INDEX($U$297:$AC$300,MATCH(AJ$303,$I$297:$I$300,0),MATCH(AJ$302,$J$296:$R$296,0)))</f>
        <v>1</v>
      </c>
      <c r="AK343" s="757" cm="1">
        <f t="array" ref="AK343">INDEX($H343:$K343,0,MATCH(AK$303,$H$303:$K$303,0))*INDEX($J$297:$R$300,MATCH(AK$303,$I$297:$I$300,0),MATCH(AK$302,$J$296:$R$296,0))+IF(SUM($H343:$I343)&gt;0,INDEX($U$297:$AC$300,MATCH(AK$303,$I$297:$I$300,0),MATCH(AK$302,$J$296:$R$296,0)))</f>
        <v>1</v>
      </c>
      <c r="AL343" s="757" cm="1">
        <f t="array" ref="AL343">INDEX($H343:$K343,0,MATCH(AL$303,$H$303:$K$303,0))*INDEX($J$297:$R$300,MATCH(AL$303,$I$297:$I$300,0),MATCH(AL$302,$J$296:$R$296,0))+IF(SUM($H343:$I343)&gt;0,INDEX($U$297:$AC$300,MATCH(AL$303,$I$297:$I$300,0),MATCH(AL$302,$J$296:$R$296,0)))</f>
        <v>3</v>
      </c>
      <c r="AM343" s="757" cm="1">
        <f t="array" ref="AM343">INDEX($H343:$K343,0,MATCH(AM$303,$H$303:$K$303,0))*INDEX($J$297:$R$300,MATCH(AM$303,$I$297:$I$300,0),MATCH(AM$302,$J$296:$R$296,0))+IF(SUM($H343:$I343)&gt;0,INDEX($U$297:$AC$300,MATCH(AM$303,$I$297:$I$300,0),MATCH(AM$302,$J$296:$R$296,0)))</f>
        <v>0</v>
      </c>
      <c r="AN343" s="757" cm="1">
        <f t="array" ref="AN343">INDEX($H343:$K343,0,MATCH(AN$303,$H$303:$K$303,0))*INDEX($J$297:$R$300,MATCH(AN$303,$I$297:$I$300,0),MATCH(AN$302,$J$296:$R$296,0))+IF(SUM($H343:$I343)&gt;0,INDEX($U$297:$AC$300,MATCH(AN$303,$I$297:$I$300,0),MATCH(AN$302,$J$296:$R$296,0)))</f>
        <v>1</v>
      </c>
      <c r="AO343" s="757" cm="1">
        <f t="array" ref="AO343">INDEX($H343:$K343,0,MATCH(AO$303,$H$303:$K$303,0))*INDEX($J$297:$R$300,MATCH(AO$303,$I$297:$I$300,0),MATCH(AO$302,$J$296:$R$296,0))+IF(SUM($H343:$I343)&gt;0,INDEX($U$297:$AC$300,MATCH(AO$303,$I$297:$I$300,0),MATCH(AO$302,$J$296:$R$296,0)))</f>
        <v>1</v>
      </c>
      <c r="AP343" s="757" cm="1">
        <f t="array" ref="AP343">INDEX($H343:$K343,0,MATCH(AP$303,$H$303:$K$303,0))*INDEX($J$297:$R$300,MATCH(AP$303,$I$297:$I$300,0),MATCH(AP$302,$J$296:$R$296,0))+IF(SUM($H343:$I343)&gt;0,INDEX($U$297:$AC$300,MATCH(AP$303,$I$297:$I$300,0),MATCH(AP$302,$J$296:$R$296,0)))</f>
        <v>3</v>
      </c>
      <c r="AQ343" s="757" cm="1">
        <f t="array" ref="AQ343">INDEX($H343:$K343,0,MATCH(AQ$303,$H$303:$K$303,0))*INDEX($J$297:$R$300,MATCH(AQ$303,$I$297:$I$300,0),MATCH(AQ$302,$J$296:$R$296,0))+IF(SUM($H343:$I343)&gt;0,INDEX($U$297:$AC$300,MATCH(AQ$303,$I$297:$I$300,0),MATCH(AQ$302,$J$296:$R$296,0)))</f>
        <v>0</v>
      </c>
      <c r="AR343" s="757" cm="1">
        <f t="array" ref="AR343">INDEX($H343:$K343,0,MATCH(AR$303,$H$303:$K$303,0))*INDEX($J$297:$R$300,MATCH(AR$303,$I$297:$I$300,0),MATCH(AR$302,$J$296:$R$296,0))+IF(SUM($H343:$I343)&gt;0,INDEX($U$297:$AC$300,MATCH(AR$303,$I$297:$I$300,0),MATCH(AR$302,$J$296:$R$296,0)))</f>
        <v>1</v>
      </c>
      <c r="AS343" s="757" cm="1">
        <f t="array" ref="AS343">INDEX($H343:$K343,0,MATCH(AS$303,$H$303:$K$303,0))*INDEX($J$297:$R$300,MATCH(AS$303,$I$297:$I$300,0),MATCH(AS$302,$J$296:$R$296,0))+IF(SUM($H343:$I343)&gt;0,INDEX($U$297:$AC$300,MATCH(AS$303,$I$297:$I$300,0),MATCH(AS$302,$J$296:$R$296,0)))</f>
        <v>1</v>
      </c>
      <c r="AT343" s="757" cm="1">
        <f t="array" ref="AT343">INDEX($H343:$K343,0,MATCH(AT$303,$H$303:$K$303,0))*INDEX($J$297:$R$300,MATCH(AT$303,$I$297:$I$300,0),MATCH(AT$302,$J$296:$R$296,0))+IF(SUM($H343:$I343)&gt;0,INDEX($U$297:$AC$300,MATCH(AT$303,$I$297:$I$300,0),MATCH(AT$302,$J$296:$R$296,0)))</f>
        <v>3</v>
      </c>
      <c r="AU343" s="757"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4.5" outlineLevel="1" x14ac:dyDescent="0.35">
      <c r="A344" s="6"/>
      <c r="B344" s="7"/>
      <c r="C344" s="17"/>
      <c r="D344" s="17"/>
      <c r="E344" s="17"/>
      <c r="F344" s="26"/>
      <c r="G344" s="26" t="str">
        <f t="shared" si="157"/>
        <v>YYBLWb</v>
      </c>
      <c r="H344" s="223">
        <f t="shared" ref="H344:J344" si="166">IF($H284&gt;0,INDEX($Z$168:$AC$180,MATCH($M165,$Y$168:$Y$180,0),MATCH(H$303,$Z$167:$AC$167,0)),0)</f>
        <v>1</v>
      </c>
      <c r="I344" s="223">
        <f t="shared" si="166"/>
        <v>1</v>
      </c>
      <c r="J344" s="223">
        <f t="shared" si="166"/>
        <v>2</v>
      </c>
      <c r="K344" s="223">
        <f t="shared" si="126"/>
        <v>1</v>
      </c>
      <c r="L344" s="757" cm="1">
        <f t="array" ref="L344">INDEX($H344:$K344,0,MATCH(L$303,$H$303:$K$303,0))*INDEX($J$297:$R$300,MATCH(L$303,$I$297:$I$300,0),MATCH(L$302,$J$296:$R$296,0))+IF(SUM($H344:$I344)&gt;0,INDEX($U$297:$AC$300,MATCH(L$303,$I$297:$I$300,0),MATCH(L$302,$J$296:$R$296,0)))</f>
        <v>2</v>
      </c>
      <c r="M344" s="757" cm="1">
        <f t="array" ref="M344">INDEX($H344:$K344,0,MATCH(M$303,$H$303:$K$303,0))*INDEX($J$297:$R$300,MATCH(M$303,$I$297:$I$300,0),MATCH(M$302,$J$296:$R$296,0))+IF(SUM($H344:$I344)&gt;0,INDEX($U$297:$AC$300,MATCH(M$303,$I$297:$I$300,0),MATCH(M$302,$J$296:$R$296,0)))</f>
        <v>1</v>
      </c>
      <c r="N344" s="757" cm="1">
        <f t="array" ref="N344">INDEX($H344:$K344,0,MATCH(N$303,$H$303:$K$303,0))*INDEX($J$297:$R$300,MATCH(N$303,$I$297:$I$300,0),MATCH(N$302,$J$296:$R$296,0))+IF(SUM($H344:$I344)&gt;0,INDEX($U$297:$AC$300,MATCH(N$303,$I$297:$I$300,0),MATCH(N$302,$J$296:$R$296,0)))</f>
        <v>2</v>
      </c>
      <c r="O344" s="757" cm="1">
        <f t="array" ref="O344">INDEX($H344:$K344,0,MATCH(O$303,$H$303:$K$303,0))*INDEX($J$297:$R$300,MATCH(O$303,$I$297:$I$300,0),MATCH(O$302,$J$296:$R$296,0))+IF(SUM($H344:$I344)&gt;0,INDEX($U$297:$AC$300,MATCH(O$303,$I$297:$I$300,0),MATCH(O$302,$J$296:$R$296,0)))</f>
        <v>1.5</v>
      </c>
      <c r="P344" s="757" cm="1">
        <f t="array" ref="P344">INDEX($H344:$K344,0,MATCH(P$303,$H$303:$K$303,0))*INDEX($J$297:$R$300,MATCH(P$303,$I$297:$I$300,0),MATCH(P$302,$J$296:$R$296,0))+IF(SUM($H344:$I344)&gt;0,INDEX($U$297:$AC$300,MATCH(P$303,$I$297:$I$300,0),MATCH(P$302,$J$296:$R$296,0)))</f>
        <v>2</v>
      </c>
      <c r="Q344" s="757" cm="1">
        <f t="array" ref="Q344">INDEX($H344:$K344,0,MATCH(Q$303,$H$303:$K$303,0))*INDEX($J$297:$R$300,MATCH(Q$303,$I$297:$I$300,0),MATCH(Q$302,$J$296:$R$296,0))+IF(SUM($H344:$I344)&gt;0,INDEX($U$297:$AC$300,MATCH(Q$303,$I$297:$I$300,0),MATCH(Q$302,$J$296:$R$296,0)))</f>
        <v>1</v>
      </c>
      <c r="R344" s="757" cm="1">
        <f t="array" ref="R344">INDEX($H344:$K344,0,MATCH(R$303,$H$303:$K$303,0))*INDEX($J$297:$R$300,MATCH(R$303,$I$297:$I$300,0),MATCH(R$302,$J$296:$R$296,0))+IF(SUM($H344:$I344)&gt;0,INDEX($U$297:$AC$300,MATCH(R$303,$I$297:$I$300,0),MATCH(R$302,$J$296:$R$296,0)))</f>
        <v>2</v>
      </c>
      <c r="S344" s="757" cm="1">
        <f t="array" ref="S344">INDEX($H344:$K344,0,MATCH(S$303,$H$303:$K$303,0))*INDEX($J$297:$R$300,MATCH(S$303,$I$297:$I$300,0),MATCH(S$302,$J$296:$R$296,0))+IF(SUM($H344:$I344)&gt;0,INDEX($U$297:$AC$300,MATCH(S$303,$I$297:$I$300,0),MATCH(S$302,$J$296:$R$296,0)))</f>
        <v>1</v>
      </c>
      <c r="T344" s="757" cm="1">
        <f t="array" ref="T344">INDEX($H344:$K344,0,MATCH(T$303,$H$303:$K$303,0))*INDEX($J$297:$R$300,MATCH(T$303,$I$297:$I$300,0),MATCH(T$302,$J$296:$R$296,0))+IF(SUM($H344:$I344)&gt;0,INDEX($U$297:$AC$300,MATCH(T$303,$I$297:$I$300,0),MATCH(T$302,$J$296:$R$296,0)))</f>
        <v>2</v>
      </c>
      <c r="U344" s="757" cm="1">
        <f t="array" ref="U344">INDEX($H344:$K344,0,MATCH(U$303,$H$303:$K$303,0))*INDEX($J$297:$R$300,MATCH(U$303,$I$297:$I$300,0),MATCH(U$302,$J$296:$R$296,0))+IF(SUM($H344:$I344)&gt;0,INDEX($U$297:$AC$300,MATCH(U$303,$I$297:$I$300,0),MATCH(U$302,$J$296:$R$296,0)))</f>
        <v>1</v>
      </c>
      <c r="V344" s="757" cm="1">
        <f t="array" ref="V344">INDEX($H344:$K344,0,MATCH(V$303,$H$303:$K$303,0))*INDEX($J$297:$R$300,MATCH(V$303,$I$297:$I$300,0),MATCH(V$302,$J$296:$R$296,0))+IF(SUM($H344:$I344)&gt;0,INDEX($U$297:$AC$300,MATCH(V$303,$I$297:$I$300,0),MATCH(V$302,$J$296:$R$296,0)))</f>
        <v>2</v>
      </c>
      <c r="W344" s="757" cm="1">
        <f t="array" ref="W344">INDEX($H344:$K344,0,MATCH(W$303,$H$303:$K$303,0))*INDEX($J$297:$R$300,MATCH(W$303,$I$297:$I$300,0),MATCH(W$302,$J$296:$R$296,0))+IF(SUM($H344:$I344)&gt;0,INDEX($U$297:$AC$300,MATCH(W$303,$I$297:$I$300,0),MATCH(W$302,$J$296:$R$296,0)))</f>
        <v>1</v>
      </c>
      <c r="X344" s="757" cm="1">
        <f t="array" ref="X344">INDEX($H344:$K344,0,MATCH(X$303,$H$303:$K$303,0))*INDEX($J$297:$R$300,MATCH(X$303,$I$297:$I$300,0),MATCH(X$302,$J$296:$R$296,0))+IF(SUM($H344:$I344)&gt;0,INDEX($U$297:$AC$300,MATCH(X$303,$I$297:$I$300,0),MATCH(X$302,$J$296:$R$296,0)))</f>
        <v>2</v>
      </c>
      <c r="Y344" s="757" cm="1">
        <f t="array" ref="Y344">INDEX($H344:$K344,0,MATCH(Y$303,$H$303:$K$303,0))*INDEX($J$297:$R$300,MATCH(Y$303,$I$297:$I$300,0),MATCH(Y$302,$J$296:$R$296,0))+IF(SUM($H344:$I344)&gt;0,INDEX($U$297:$AC$300,MATCH(Y$303,$I$297:$I$300,0),MATCH(Y$302,$J$296:$R$296,0)))</f>
        <v>1</v>
      </c>
      <c r="Z344" s="757" cm="1">
        <f t="array" ref="Z344">INDEX($H344:$K344,0,MATCH(Z$303,$H$303:$K$303,0))*INDEX($J$297:$R$300,MATCH(Z$303,$I$297:$I$300,0),MATCH(Z$302,$J$296:$R$296,0))+IF(SUM($H344:$I344)&gt;0,INDEX($U$297:$AC$300,MATCH(Z$303,$I$297:$I$300,0),MATCH(Z$302,$J$296:$R$296,0)))</f>
        <v>2</v>
      </c>
      <c r="AA344" s="757" cm="1">
        <f t="array" ref="AA344">INDEX($H344:$K344,0,MATCH(AA$303,$H$303:$K$303,0))*INDEX($J$297:$R$300,MATCH(AA$303,$I$297:$I$300,0),MATCH(AA$302,$J$296:$R$296,0))+IF(SUM($H344:$I344)&gt;0,INDEX($U$297:$AC$300,MATCH(AA$303,$I$297:$I$300,0),MATCH(AA$302,$J$296:$R$296,0)))</f>
        <v>0.5</v>
      </c>
      <c r="AB344" s="757" cm="1">
        <f t="array" ref="AB344">INDEX($H344:$K344,0,MATCH(AB$303,$H$303:$K$303,0))*INDEX($J$297:$R$300,MATCH(AB$303,$I$297:$I$300,0),MATCH(AB$302,$J$296:$R$296,0))+IF(SUM($H344:$I344)&gt;0,INDEX($U$297:$AC$300,MATCH(AB$303,$I$297:$I$300,0),MATCH(AB$302,$J$296:$R$296,0)))</f>
        <v>1</v>
      </c>
      <c r="AC344" s="757" cm="1">
        <f t="array" ref="AC344">INDEX($H344:$K344,0,MATCH(AC$303,$H$303:$K$303,0))*INDEX($J$297:$R$300,MATCH(AC$303,$I$297:$I$300,0),MATCH(AC$302,$J$296:$R$296,0))+IF(SUM($H344:$I344)&gt;0,INDEX($U$297:$AC$300,MATCH(AC$303,$I$297:$I$300,0),MATCH(AC$302,$J$296:$R$296,0)))</f>
        <v>1</v>
      </c>
      <c r="AD344" s="757" cm="1">
        <f t="array" ref="AD344">INDEX($H344:$K344,0,MATCH(AD$303,$H$303:$K$303,0))*INDEX($J$297:$R$300,MATCH(AD$303,$I$297:$I$300,0),MATCH(AD$302,$J$296:$R$296,0))+IF(SUM($H344:$I344)&gt;0,INDEX($U$297:$AC$300,MATCH(AD$303,$I$297:$I$300,0),MATCH(AD$302,$J$296:$R$296,0)))</f>
        <v>2</v>
      </c>
      <c r="AE344" s="757" cm="1">
        <f t="array" ref="AE344">INDEX($H344:$K344,0,MATCH(AE$303,$H$303:$K$303,0))*INDEX($J$297:$R$300,MATCH(AE$303,$I$297:$I$300,0),MATCH(AE$302,$J$296:$R$296,0))+IF(SUM($H344:$I344)&gt;0,INDEX($U$297:$AC$300,MATCH(AE$303,$I$297:$I$300,0),MATCH(AE$302,$J$296:$R$296,0)))</f>
        <v>1</v>
      </c>
      <c r="AF344" s="757" cm="1">
        <f t="array" ref="AF344">INDEX($H344:$K344,0,MATCH(AF$303,$H$303:$K$303,0))*INDEX($J$297:$R$300,MATCH(AF$303,$I$297:$I$300,0),MATCH(AF$302,$J$296:$R$296,0))+IF(SUM($H344:$I344)&gt;0,INDEX($U$297:$AC$300,MATCH(AF$303,$I$297:$I$300,0),MATCH(AF$302,$J$296:$R$296,0)))</f>
        <v>1</v>
      </c>
      <c r="AG344" s="757" cm="1">
        <f t="array" ref="AG344">INDEX($H344:$K344,0,MATCH(AG$303,$H$303:$K$303,0))*INDEX($J$297:$R$300,MATCH(AG$303,$I$297:$I$300,0),MATCH(AG$302,$J$296:$R$296,0))+IF(SUM($H344:$I344)&gt;0,INDEX($U$297:$AC$300,MATCH(AG$303,$I$297:$I$300,0),MATCH(AG$302,$J$296:$R$296,0)))</f>
        <v>1</v>
      </c>
      <c r="AH344" s="757" cm="1">
        <f t="array" ref="AH344">INDEX($H344:$K344,0,MATCH(AH$303,$H$303:$K$303,0))*INDEX($J$297:$R$300,MATCH(AH$303,$I$297:$I$300,0),MATCH(AH$302,$J$296:$R$296,0))+IF(SUM($H344:$I344)&gt;0,INDEX($U$297:$AC$300,MATCH(AH$303,$I$297:$I$300,0),MATCH(AH$302,$J$296:$R$296,0)))</f>
        <v>2</v>
      </c>
      <c r="AI344" s="757" cm="1">
        <f t="array" ref="AI344">INDEX($H344:$K344,0,MATCH(AI$303,$H$303:$K$303,0))*INDEX($J$297:$R$300,MATCH(AI$303,$I$297:$I$300,0),MATCH(AI$302,$J$296:$R$296,0))+IF(SUM($H344:$I344)&gt;0,INDEX($U$297:$AC$300,MATCH(AI$303,$I$297:$I$300,0),MATCH(AI$302,$J$296:$R$296,0)))</f>
        <v>0.5</v>
      </c>
      <c r="AJ344" s="757" cm="1">
        <f t="array" ref="AJ344">INDEX($H344:$K344,0,MATCH(AJ$303,$H$303:$K$303,0))*INDEX($J$297:$R$300,MATCH(AJ$303,$I$297:$I$300,0),MATCH(AJ$302,$J$296:$R$296,0))+IF(SUM($H344:$I344)&gt;0,INDEX($U$297:$AC$300,MATCH(AJ$303,$I$297:$I$300,0),MATCH(AJ$302,$J$296:$R$296,0)))</f>
        <v>1</v>
      </c>
      <c r="AK344" s="757" cm="1">
        <f t="array" ref="AK344">INDEX($H344:$K344,0,MATCH(AK$303,$H$303:$K$303,0))*INDEX($J$297:$R$300,MATCH(AK$303,$I$297:$I$300,0),MATCH(AK$302,$J$296:$R$296,0))+IF(SUM($H344:$I344)&gt;0,INDEX($U$297:$AC$300,MATCH(AK$303,$I$297:$I$300,0),MATCH(AK$302,$J$296:$R$296,0)))</f>
        <v>1</v>
      </c>
      <c r="AL344" s="757" cm="1">
        <f t="array" ref="AL344">INDEX($H344:$K344,0,MATCH(AL$303,$H$303:$K$303,0))*INDEX($J$297:$R$300,MATCH(AL$303,$I$297:$I$300,0),MATCH(AL$302,$J$296:$R$296,0))+IF(SUM($H344:$I344)&gt;0,INDEX($U$297:$AC$300,MATCH(AL$303,$I$297:$I$300,0),MATCH(AL$302,$J$296:$R$296,0)))</f>
        <v>2</v>
      </c>
      <c r="AM344" s="757" cm="1">
        <f t="array" ref="AM344">INDEX($H344:$K344,0,MATCH(AM$303,$H$303:$K$303,0))*INDEX($J$297:$R$300,MATCH(AM$303,$I$297:$I$300,0),MATCH(AM$302,$J$296:$R$296,0))+IF(SUM($H344:$I344)&gt;0,INDEX($U$297:$AC$300,MATCH(AM$303,$I$297:$I$300,0),MATCH(AM$302,$J$296:$R$296,0)))</f>
        <v>0.5</v>
      </c>
      <c r="AN344" s="757" cm="1">
        <f t="array" ref="AN344">INDEX($H344:$K344,0,MATCH(AN$303,$H$303:$K$303,0))*INDEX($J$297:$R$300,MATCH(AN$303,$I$297:$I$300,0),MATCH(AN$302,$J$296:$R$296,0))+IF(SUM($H344:$I344)&gt;0,INDEX($U$297:$AC$300,MATCH(AN$303,$I$297:$I$300,0),MATCH(AN$302,$J$296:$R$296,0)))</f>
        <v>1</v>
      </c>
      <c r="AO344" s="757" cm="1">
        <f t="array" ref="AO344">INDEX($H344:$K344,0,MATCH(AO$303,$H$303:$K$303,0))*INDEX($J$297:$R$300,MATCH(AO$303,$I$297:$I$300,0),MATCH(AO$302,$J$296:$R$296,0))+IF(SUM($H344:$I344)&gt;0,INDEX($U$297:$AC$300,MATCH(AO$303,$I$297:$I$300,0),MATCH(AO$302,$J$296:$R$296,0)))</f>
        <v>1</v>
      </c>
      <c r="AP344" s="757" cm="1">
        <f t="array" ref="AP344">INDEX($H344:$K344,0,MATCH(AP$303,$H$303:$K$303,0))*INDEX($J$297:$R$300,MATCH(AP$303,$I$297:$I$300,0),MATCH(AP$302,$J$296:$R$296,0))+IF(SUM($H344:$I344)&gt;0,INDEX($U$297:$AC$300,MATCH(AP$303,$I$297:$I$300,0),MATCH(AP$302,$J$296:$R$296,0)))</f>
        <v>2</v>
      </c>
      <c r="AQ344" s="757" cm="1">
        <f t="array" ref="AQ344">INDEX($H344:$K344,0,MATCH(AQ$303,$H$303:$K$303,0))*INDEX($J$297:$R$300,MATCH(AQ$303,$I$297:$I$300,0),MATCH(AQ$302,$J$296:$R$296,0))+IF(SUM($H344:$I344)&gt;0,INDEX($U$297:$AC$300,MATCH(AQ$303,$I$297:$I$300,0),MATCH(AQ$302,$J$296:$R$296,0)))</f>
        <v>0</v>
      </c>
      <c r="AR344" s="757" cm="1">
        <f t="array" ref="AR344">INDEX($H344:$K344,0,MATCH(AR$303,$H$303:$K$303,0))*INDEX($J$297:$R$300,MATCH(AR$303,$I$297:$I$300,0),MATCH(AR$302,$J$296:$R$296,0))+IF(SUM($H344:$I344)&gt;0,INDEX($U$297:$AC$300,MATCH(AR$303,$I$297:$I$300,0),MATCH(AR$302,$J$296:$R$296,0)))</f>
        <v>1</v>
      </c>
      <c r="AS344" s="757" cm="1">
        <f t="array" ref="AS344">INDEX($H344:$K344,0,MATCH(AS$303,$H$303:$K$303,0))*INDEX($J$297:$R$300,MATCH(AS$303,$I$297:$I$300,0),MATCH(AS$302,$J$296:$R$296,0))+IF(SUM($H344:$I344)&gt;0,INDEX($U$297:$AC$300,MATCH(AS$303,$I$297:$I$300,0),MATCH(AS$302,$J$296:$R$296,0)))</f>
        <v>1</v>
      </c>
      <c r="AT344" s="757" cm="1">
        <f t="array" ref="AT344">INDEX($H344:$K344,0,MATCH(AT$303,$H$303:$K$303,0))*INDEX($J$297:$R$300,MATCH(AT$303,$I$297:$I$300,0),MATCH(AT$302,$J$296:$R$296,0))+IF(SUM($H344:$I344)&gt;0,INDEX($U$297:$AC$300,MATCH(AT$303,$I$297:$I$300,0),MATCH(AT$302,$J$296:$R$296,0)))</f>
        <v>2</v>
      </c>
      <c r="AU344" s="757"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4.5" outlineLevel="1" x14ac:dyDescent="0.35">
      <c r="A345" s="6"/>
      <c r="B345" s="7"/>
      <c r="C345" s="17"/>
      <c r="D345" s="17"/>
      <c r="E345" s="17"/>
      <c r="F345" s="26"/>
      <c r="G345" s="26" t="str">
        <f t="shared" si="157"/>
        <v>YYBLWbd</v>
      </c>
      <c r="H345" s="223">
        <f t="shared" ref="H345:J345" si="167">IF($H285&gt;0,INDEX($Z$168:$AC$180,MATCH($M166,$Y$168:$Y$180,0),MATCH(H$303,$Z$167:$AC$167,0)),0)</f>
        <v>0</v>
      </c>
      <c r="I345" s="223">
        <f t="shared" si="167"/>
        <v>1</v>
      </c>
      <c r="J345" s="223">
        <f t="shared" si="167"/>
        <v>2</v>
      </c>
      <c r="K345" s="223">
        <f t="shared" si="126"/>
        <v>1</v>
      </c>
      <c r="L345" s="757" cm="1">
        <f t="array" ref="L345">INDEX($H345:$K345,0,MATCH(L$303,$H$303:$K$303,0))*INDEX($J$297:$R$300,MATCH(L$303,$I$297:$I$300,0),MATCH(L$302,$J$296:$R$296,0))+IF(SUM($H345:$I345)&gt;0,INDEX($U$297:$AC$300,MATCH(L$303,$I$297:$I$300,0),MATCH(L$302,$J$296:$R$296,0)))</f>
        <v>1</v>
      </c>
      <c r="M345" s="757" cm="1">
        <f t="array" ref="M345">INDEX($H345:$K345,0,MATCH(M$303,$H$303:$K$303,0))*INDEX($J$297:$R$300,MATCH(M$303,$I$297:$I$300,0),MATCH(M$302,$J$296:$R$296,0))+IF(SUM($H345:$I345)&gt;0,INDEX($U$297:$AC$300,MATCH(M$303,$I$297:$I$300,0),MATCH(M$302,$J$296:$R$296,0)))</f>
        <v>1</v>
      </c>
      <c r="N345" s="757" cm="1">
        <f t="array" ref="N345">INDEX($H345:$K345,0,MATCH(N$303,$H$303:$K$303,0))*INDEX($J$297:$R$300,MATCH(N$303,$I$297:$I$300,0),MATCH(N$302,$J$296:$R$296,0))+IF(SUM($H345:$I345)&gt;0,INDEX($U$297:$AC$300,MATCH(N$303,$I$297:$I$300,0),MATCH(N$302,$J$296:$R$296,0)))</f>
        <v>2</v>
      </c>
      <c r="O345" s="757" cm="1">
        <f t="array" ref="O345">INDEX($H345:$K345,0,MATCH(O$303,$H$303:$K$303,0))*INDEX($J$297:$R$300,MATCH(O$303,$I$297:$I$300,0),MATCH(O$302,$J$296:$R$296,0))+IF(SUM($H345:$I345)&gt;0,INDEX($U$297:$AC$300,MATCH(O$303,$I$297:$I$300,0),MATCH(O$302,$J$296:$R$296,0)))</f>
        <v>1.5</v>
      </c>
      <c r="P345" s="757" cm="1">
        <f t="array" ref="P345">INDEX($H345:$K345,0,MATCH(P$303,$H$303:$K$303,0))*INDEX($J$297:$R$300,MATCH(P$303,$I$297:$I$300,0),MATCH(P$302,$J$296:$R$296,0))+IF(SUM($H345:$I345)&gt;0,INDEX($U$297:$AC$300,MATCH(P$303,$I$297:$I$300,0),MATCH(P$302,$J$296:$R$296,0)))</f>
        <v>1</v>
      </c>
      <c r="Q345" s="757" cm="1">
        <f t="array" ref="Q345">INDEX($H345:$K345,0,MATCH(Q$303,$H$303:$K$303,0))*INDEX($J$297:$R$300,MATCH(Q$303,$I$297:$I$300,0),MATCH(Q$302,$J$296:$R$296,0))+IF(SUM($H345:$I345)&gt;0,INDEX($U$297:$AC$300,MATCH(Q$303,$I$297:$I$300,0),MATCH(Q$302,$J$296:$R$296,0)))</f>
        <v>1</v>
      </c>
      <c r="R345" s="757" cm="1">
        <f t="array" ref="R345">INDEX($H345:$K345,0,MATCH(R$303,$H$303:$K$303,0))*INDEX($J$297:$R$300,MATCH(R$303,$I$297:$I$300,0),MATCH(R$302,$J$296:$R$296,0))+IF(SUM($H345:$I345)&gt;0,INDEX($U$297:$AC$300,MATCH(R$303,$I$297:$I$300,0),MATCH(R$302,$J$296:$R$296,0)))</f>
        <v>2</v>
      </c>
      <c r="S345" s="757" cm="1">
        <f t="array" ref="S345">INDEX($H345:$K345,0,MATCH(S$303,$H$303:$K$303,0))*INDEX($J$297:$R$300,MATCH(S$303,$I$297:$I$300,0),MATCH(S$302,$J$296:$R$296,0))+IF(SUM($H345:$I345)&gt;0,INDEX($U$297:$AC$300,MATCH(S$303,$I$297:$I$300,0),MATCH(S$302,$J$296:$R$296,0)))</f>
        <v>1</v>
      </c>
      <c r="T345" s="757" cm="1">
        <f t="array" ref="T345">INDEX($H345:$K345,0,MATCH(T$303,$H$303:$K$303,0))*INDEX($J$297:$R$300,MATCH(T$303,$I$297:$I$300,0),MATCH(T$302,$J$296:$R$296,0))+IF(SUM($H345:$I345)&gt;0,INDEX($U$297:$AC$300,MATCH(T$303,$I$297:$I$300,0),MATCH(T$302,$J$296:$R$296,0)))</f>
        <v>1</v>
      </c>
      <c r="U345" s="757" cm="1">
        <f t="array" ref="U345">INDEX($H345:$K345,0,MATCH(U$303,$H$303:$K$303,0))*INDEX($J$297:$R$300,MATCH(U$303,$I$297:$I$300,0),MATCH(U$302,$J$296:$R$296,0))+IF(SUM($H345:$I345)&gt;0,INDEX($U$297:$AC$300,MATCH(U$303,$I$297:$I$300,0),MATCH(U$302,$J$296:$R$296,0)))</f>
        <v>1</v>
      </c>
      <c r="V345" s="757" cm="1">
        <f t="array" ref="V345">INDEX($H345:$K345,0,MATCH(V$303,$H$303:$K$303,0))*INDEX($J$297:$R$300,MATCH(V$303,$I$297:$I$300,0),MATCH(V$302,$J$296:$R$296,0))+IF(SUM($H345:$I345)&gt;0,INDEX($U$297:$AC$300,MATCH(V$303,$I$297:$I$300,0),MATCH(V$302,$J$296:$R$296,0)))</f>
        <v>2</v>
      </c>
      <c r="W345" s="757" cm="1">
        <f t="array" ref="W345">INDEX($H345:$K345,0,MATCH(W$303,$H$303:$K$303,0))*INDEX($J$297:$R$300,MATCH(W$303,$I$297:$I$300,0),MATCH(W$302,$J$296:$R$296,0))+IF(SUM($H345:$I345)&gt;0,INDEX($U$297:$AC$300,MATCH(W$303,$I$297:$I$300,0),MATCH(W$302,$J$296:$R$296,0)))</f>
        <v>1</v>
      </c>
      <c r="X345" s="757" cm="1">
        <f t="array" ref="X345">INDEX($H345:$K345,0,MATCH(X$303,$H$303:$K$303,0))*INDEX($J$297:$R$300,MATCH(X$303,$I$297:$I$300,0),MATCH(X$302,$J$296:$R$296,0))+IF(SUM($H345:$I345)&gt;0,INDEX($U$297:$AC$300,MATCH(X$303,$I$297:$I$300,0),MATCH(X$302,$J$296:$R$296,0)))</f>
        <v>1</v>
      </c>
      <c r="Y345" s="757" cm="1">
        <f t="array" ref="Y345">INDEX($H345:$K345,0,MATCH(Y$303,$H$303:$K$303,0))*INDEX($J$297:$R$300,MATCH(Y$303,$I$297:$I$300,0),MATCH(Y$302,$J$296:$R$296,0))+IF(SUM($H345:$I345)&gt;0,INDEX($U$297:$AC$300,MATCH(Y$303,$I$297:$I$300,0),MATCH(Y$302,$J$296:$R$296,0)))</f>
        <v>1</v>
      </c>
      <c r="Z345" s="757" cm="1">
        <f t="array" ref="Z345">INDEX($H345:$K345,0,MATCH(Z$303,$H$303:$K$303,0))*INDEX($J$297:$R$300,MATCH(Z$303,$I$297:$I$300,0),MATCH(Z$302,$J$296:$R$296,0))+IF(SUM($H345:$I345)&gt;0,INDEX($U$297:$AC$300,MATCH(Z$303,$I$297:$I$300,0),MATCH(Z$302,$J$296:$R$296,0)))</f>
        <v>2</v>
      </c>
      <c r="AA345" s="757" cm="1">
        <f t="array" ref="AA345">INDEX($H345:$K345,0,MATCH(AA$303,$H$303:$K$303,0))*INDEX($J$297:$R$300,MATCH(AA$303,$I$297:$I$300,0),MATCH(AA$302,$J$296:$R$296,0))+IF(SUM($H345:$I345)&gt;0,INDEX($U$297:$AC$300,MATCH(AA$303,$I$297:$I$300,0),MATCH(AA$302,$J$296:$R$296,0)))</f>
        <v>0.5</v>
      </c>
      <c r="AB345" s="757" cm="1">
        <f t="array" ref="AB345">INDEX($H345:$K345,0,MATCH(AB$303,$H$303:$K$303,0))*INDEX($J$297:$R$300,MATCH(AB$303,$I$297:$I$300,0),MATCH(AB$302,$J$296:$R$296,0))+IF(SUM($H345:$I345)&gt;0,INDEX($U$297:$AC$300,MATCH(AB$303,$I$297:$I$300,0),MATCH(AB$302,$J$296:$R$296,0)))</f>
        <v>0</v>
      </c>
      <c r="AC345" s="757" cm="1">
        <f t="array" ref="AC345">INDEX($H345:$K345,0,MATCH(AC$303,$H$303:$K$303,0))*INDEX($J$297:$R$300,MATCH(AC$303,$I$297:$I$300,0),MATCH(AC$302,$J$296:$R$296,0))+IF(SUM($H345:$I345)&gt;0,INDEX($U$297:$AC$300,MATCH(AC$303,$I$297:$I$300,0),MATCH(AC$302,$J$296:$R$296,0)))</f>
        <v>1</v>
      </c>
      <c r="AD345" s="757" cm="1">
        <f t="array" ref="AD345">INDEX($H345:$K345,0,MATCH(AD$303,$H$303:$K$303,0))*INDEX($J$297:$R$300,MATCH(AD$303,$I$297:$I$300,0),MATCH(AD$302,$J$296:$R$296,0))+IF(SUM($H345:$I345)&gt;0,INDEX($U$297:$AC$300,MATCH(AD$303,$I$297:$I$300,0),MATCH(AD$302,$J$296:$R$296,0)))</f>
        <v>2</v>
      </c>
      <c r="AE345" s="757" cm="1">
        <f t="array" ref="AE345">INDEX($H345:$K345,0,MATCH(AE$303,$H$303:$K$303,0))*INDEX($J$297:$R$300,MATCH(AE$303,$I$297:$I$300,0),MATCH(AE$302,$J$296:$R$296,0))+IF(SUM($H345:$I345)&gt;0,INDEX($U$297:$AC$300,MATCH(AE$303,$I$297:$I$300,0),MATCH(AE$302,$J$296:$R$296,0)))</f>
        <v>1</v>
      </c>
      <c r="AF345" s="757" cm="1">
        <f t="array" ref="AF345">INDEX($H345:$K345,0,MATCH(AF$303,$H$303:$K$303,0))*INDEX($J$297:$R$300,MATCH(AF$303,$I$297:$I$300,0),MATCH(AF$302,$J$296:$R$296,0))+IF(SUM($H345:$I345)&gt;0,INDEX($U$297:$AC$300,MATCH(AF$303,$I$297:$I$300,0),MATCH(AF$302,$J$296:$R$296,0)))</f>
        <v>0</v>
      </c>
      <c r="AG345" s="757" cm="1">
        <f t="array" ref="AG345">INDEX($H345:$K345,0,MATCH(AG$303,$H$303:$K$303,0))*INDEX($J$297:$R$300,MATCH(AG$303,$I$297:$I$300,0),MATCH(AG$302,$J$296:$R$296,0))+IF(SUM($H345:$I345)&gt;0,INDEX($U$297:$AC$300,MATCH(AG$303,$I$297:$I$300,0),MATCH(AG$302,$J$296:$R$296,0)))</f>
        <v>1</v>
      </c>
      <c r="AH345" s="757" cm="1">
        <f t="array" ref="AH345">INDEX($H345:$K345,0,MATCH(AH$303,$H$303:$K$303,0))*INDEX($J$297:$R$300,MATCH(AH$303,$I$297:$I$300,0),MATCH(AH$302,$J$296:$R$296,0))+IF(SUM($H345:$I345)&gt;0,INDEX($U$297:$AC$300,MATCH(AH$303,$I$297:$I$300,0),MATCH(AH$302,$J$296:$R$296,0)))</f>
        <v>2</v>
      </c>
      <c r="AI345" s="757" cm="1">
        <f t="array" ref="AI345">INDEX($H345:$K345,0,MATCH(AI$303,$H$303:$K$303,0))*INDEX($J$297:$R$300,MATCH(AI$303,$I$297:$I$300,0),MATCH(AI$302,$J$296:$R$296,0))+IF(SUM($H345:$I345)&gt;0,INDEX($U$297:$AC$300,MATCH(AI$303,$I$297:$I$300,0),MATCH(AI$302,$J$296:$R$296,0)))</f>
        <v>0.5</v>
      </c>
      <c r="AJ345" s="757" cm="1">
        <f t="array" ref="AJ345">INDEX($H345:$K345,0,MATCH(AJ$303,$H$303:$K$303,0))*INDEX($J$297:$R$300,MATCH(AJ$303,$I$297:$I$300,0),MATCH(AJ$302,$J$296:$R$296,0))+IF(SUM($H345:$I345)&gt;0,INDEX($U$297:$AC$300,MATCH(AJ$303,$I$297:$I$300,0),MATCH(AJ$302,$J$296:$R$296,0)))</f>
        <v>0</v>
      </c>
      <c r="AK345" s="757" cm="1">
        <f t="array" ref="AK345">INDEX($H345:$K345,0,MATCH(AK$303,$H$303:$K$303,0))*INDEX($J$297:$R$300,MATCH(AK$303,$I$297:$I$300,0),MATCH(AK$302,$J$296:$R$296,0))+IF(SUM($H345:$I345)&gt;0,INDEX($U$297:$AC$300,MATCH(AK$303,$I$297:$I$300,0),MATCH(AK$302,$J$296:$R$296,0)))</f>
        <v>1</v>
      </c>
      <c r="AL345" s="757" cm="1">
        <f t="array" ref="AL345">INDEX($H345:$K345,0,MATCH(AL$303,$H$303:$K$303,0))*INDEX($J$297:$R$300,MATCH(AL$303,$I$297:$I$300,0),MATCH(AL$302,$J$296:$R$296,0))+IF(SUM($H345:$I345)&gt;0,INDEX($U$297:$AC$300,MATCH(AL$303,$I$297:$I$300,0),MATCH(AL$302,$J$296:$R$296,0)))</f>
        <v>2</v>
      </c>
      <c r="AM345" s="757" cm="1">
        <f t="array" ref="AM345">INDEX($H345:$K345,0,MATCH(AM$303,$H$303:$K$303,0))*INDEX($J$297:$R$300,MATCH(AM$303,$I$297:$I$300,0),MATCH(AM$302,$J$296:$R$296,0))+IF(SUM($H345:$I345)&gt;0,INDEX($U$297:$AC$300,MATCH(AM$303,$I$297:$I$300,0),MATCH(AM$302,$J$296:$R$296,0)))</f>
        <v>0.5</v>
      </c>
      <c r="AN345" s="757" cm="1">
        <f t="array" ref="AN345">INDEX($H345:$K345,0,MATCH(AN$303,$H$303:$K$303,0))*INDEX($J$297:$R$300,MATCH(AN$303,$I$297:$I$300,0),MATCH(AN$302,$J$296:$R$296,0))+IF(SUM($H345:$I345)&gt;0,INDEX($U$297:$AC$300,MATCH(AN$303,$I$297:$I$300,0),MATCH(AN$302,$J$296:$R$296,0)))</f>
        <v>0</v>
      </c>
      <c r="AO345" s="757" cm="1">
        <f t="array" ref="AO345">INDEX($H345:$K345,0,MATCH(AO$303,$H$303:$K$303,0))*INDEX($J$297:$R$300,MATCH(AO$303,$I$297:$I$300,0),MATCH(AO$302,$J$296:$R$296,0))+IF(SUM($H345:$I345)&gt;0,INDEX($U$297:$AC$300,MATCH(AO$303,$I$297:$I$300,0),MATCH(AO$302,$J$296:$R$296,0)))</f>
        <v>1</v>
      </c>
      <c r="AP345" s="757" cm="1">
        <f t="array" ref="AP345">INDEX($H345:$K345,0,MATCH(AP$303,$H$303:$K$303,0))*INDEX($J$297:$R$300,MATCH(AP$303,$I$297:$I$300,0),MATCH(AP$302,$J$296:$R$296,0))+IF(SUM($H345:$I345)&gt;0,INDEX($U$297:$AC$300,MATCH(AP$303,$I$297:$I$300,0),MATCH(AP$302,$J$296:$R$296,0)))</f>
        <v>2</v>
      </c>
      <c r="AQ345" s="757" cm="1">
        <f t="array" ref="AQ345">INDEX($H345:$K345,0,MATCH(AQ$303,$H$303:$K$303,0))*INDEX($J$297:$R$300,MATCH(AQ$303,$I$297:$I$300,0),MATCH(AQ$302,$J$296:$R$296,0))+IF(SUM($H345:$I345)&gt;0,INDEX($U$297:$AC$300,MATCH(AQ$303,$I$297:$I$300,0),MATCH(AQ$302,$J$296:$R$296,0)))</f>
        <v>0</v>
      </c>
      <c r="AR345" s="757" cm="1">
        <f t="array" ref="AR345">INDEX($H345:$K345,0,MATCH(AR$303,$H$303:$K$303,0))*INDEX($J$297:$R$300,MATCH(AR$303,$I$297:$I$300,0),MATCH(AR$302,$J$296:$R$296,0))+IF(SUM($H345:$I345)&gt;0,INDEX($U$297:$AC$300,MATCH(AR$303,$I$297:$I$300,0),MATCH(AR$302,$J$296:$R$296,0)))</f>
        <v>0</v>
      </c>
      <c r="AS345" s="757" cm="1">
        <f t="array" ref="AS345">INDEX($H345:$K345,0,MATCH(AS$303,$H$303:$K$303,0))*INDEX($J$297:$R$300,MATCH(AS$303,$I$297:$I$300,0),MATCH(AS$302,$J$296:$R$296,0))+IF(SUM($H345:$I345)&gt;0,INDEX($U$297:$AC$300,MATCH(AS$303,$I$297:$I$300,0),MATCH(AS$302,$J$296:$R$296,0)))</f>
        <v>1</v>
      </c>
      <c r="AT345" s="757" cm="1">
        <f t="array" ref="AT345">INDEX($H345:$K345,0,MATCH(AT$303,$H$303:$K$303,0))*INDEX($J$297:$R$300,MATCH(AT$303,$I$297:$I$300,0),MATCH(AT$302,$J$296:$R$296,0))+IF(SUM($H345:$I345)&gt;0,INDEX($U$297:$AC$300,MATCH(AT$303,$I$297:$I$300,0),MATCH(AT$302,$J$296:$R$296,0)))</f>
        <v>2</v>
      </c>
      <c r="AU345" s="757"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4.5" outlineLevel="1" x14ac:dyDescent="0.35">
      <c r="A346" s="6"/>
      <c r="B346" s="7"/>
      <c r="C346" s="17"/>
      <c r="D346" s="17"/>
      <c r="E346" s="17"/>
      <c r="F346" s="26"/>
      <c r="G346" s="26" t="str">
        <f t="shared" si="157"/>
        <v>YYWBLw</v>
      </c>
      <c r="H346" s="223">
        <f t="shared" ref="H346:J346" si="168">IF($H286&gt;0,INDEX($Z$168:$AC$180,MATCH($M167,$Y$168:$Y$180,0),MATCH(H$303,$Z$167:$AC$167,0)),0)</f>
        <v>1</v>
      </c>
      <c r="I346" s="223">
        <f t="shared" si="168"/>
        <v>1</v>
      </c>
      <c r="J346" s="223">
        <f t="shared" si="168"/>
        <v>2</v>
      </c>
      <c r="K346" s="223">
        <f t="shared" si="126"/>
        <v>1</v>
      </c>
      <c r="L346" s="757" cm="1">
        <f t="array" ref="L346">INDEX($H346:$K346,0,MATCH(L$303,$H$303:$K$303,0))*INDEX($J$297:$R$300,MATCH(L$303,$I$297:$I$300,0),MATCH(L$302,$J$296:$R$296,0))+IF(SUM($H346:$I346)&gt;0,INDEX($U$297:$AC$300,MATCH(L$303,$I$297:$I$300,0),MATCH(L$302,$J$296:$R$296,0)))</f>
        <v>2</v>
      </c>
      <c r="M346" s="757" cm="1">
        <f t="array" ref="M346">INDEX($H346:$K346,0,MATCH(M$303,$H$303:$K$303,0))*INDEX($J$297:$R$300,MATCH(M$303,$I$297:$I$300,0),MATCH(M$302,$J$296:$R$296,0))+IF(SUM($H346:$I346)&gt;0,INDEX($U$297:$AC$300,MATCH(M$303,$I$297:$I$300,0),MATCH(M$302,$J$296:$R$296,0)))</f>
        <v>1</v>
      </c>
      <c r="N346" s="757" cm="1">
        <f t="array" ref="N346">INDEX($H346:$K346,0,MATCH(N$303,$H$303:$K$303,0))*INDEX($J$297:$R$300,MATCH(N$303,$I$297:$I$300,0),MATCH(N$302,$J$296:$R$296,0))+IF(SUM($H346:$I346)&gt;0,INDEX($U$297:$AC$300,MATCH(N$303,$I$297:$I$300,0),MATCH(N$302,$J$296:$R$296,0)))</f>
        <v>2</v>
      </c>
      <c r="O346" s="757" cm="1">
        <f t="array" ref="O346">INDEX($H346:$K346,0,MATCH(O$303,$H$303:$K$303,0))*INDEX($J$297:$R$300,MATCH(O$303,$I$297:$I$300,0),MATCH(O$302,$J$296:$R$296,0))+IF(SUM($H346:$I346)&gt;0,INDEX($U$297:$AC$300,MATCH(O$303,$I$297:$I$300,0),MATCH(O$302,$J$296:$R$296,0)))</f>
        <v>1.5</v>
      </c>
      <c r="P346" s="757" cm="1">
        <f t="array" ref="P346">INDEX($H346:$K346,0,MATCH(P$303,$H$303:$K$303,0))*INDEX($J$297:$R$300,MATCH(P$303,$I$297:$I$300,0),MATCH(P$302,$J$296:$R$296,0))+IF(SUM($H346:$I346)&gt;0,INDEX($U$297:$AC$300,MATCH(P$303,$I$297:$I$300,0),MATCH(P$302,$J$296:$R$296,0)))</f>
        <v>2</v>
      </c>
      <c r="Q346" s="757" cm="1">
        <f t="array" ref="Q346">INDEX($H346:$K346,0,MATCH(Q$303,$H$303:$K$303,0))*INDEX($J$297:$R$300,MATCH(Q$303,$I$297:$I$300,0),MATCH(Q$302,$J$296:$R$296,0))+IF(SUM($H346:$I346)&gt;0,INDEX($U$297:$AC$300,MATCH(Q$303,$I$297:$I$300,0),MATCH(Q$302,$J$296:$R$296,0)))</f>
        <v>1</v>
      </c>
      <c r="R346" s="757" cm="1">
        <f t="array" ref="R346">INDEX($H346:$K346,0,MATCH(R$303,$H$303:$K$303,0))*INDEX($J$297:$R$300,MATCH(R$303,$I$297:$I$300,0),MATCH(R$302,$J$296:$R$296,0))+IF(SUM($H346:$I346)&gt;0,INDEX($U$297:$AC$300,MATCH(R$303,$I$297:$I$300,0),MATCH(R$302,$J$296:$R$296,0)))</f>
        <v>2</v>
      </c>
      <c r="S346" s="757" cm="1">
        <f t="array" ref="S346">INDEX($H346:$K346,0,MATCH(S$303,$H$303:$K$303,0))*INDEX($J$297:$R$300,MATCH(S$303,$I$297:$I$300,0),MATCH(S$302,$J$296:$R$296,0))+IF(SUM($H346:$I346)&gt;0,INDEX($U$297:$AC$300,MATCH(S$303,$I$297:$I$300,0),MATCH(S$302,$J$296:$R$296,0)))</f>
        <v>1</v>
      </c>
      <c r="T346" s="757" cm="1">
        <f t="array" ref="T346">INDEX($H346:$K346,0,MATCH(T$303,$H$303:$K$303,0))*INDEX($J$297:$R$300,MATCH(T$303,$I$297:$I$300,0),MATCH(T$302,$J$296:$R$296,0))+IF(SUM($H346:$I346)&gt;0,INDEX($U$297:$AC$300,MATCH(T$303,$I$297:$I$300,0),MATCH(T$302,$J$296:$R$296,0)))</f>
        <v>2</v>
      </c>
      <c r="U346" s="757" cm="1">
        <f t="array" ref="U346">INDEX($H346:$K346,0,MATCH(U$303,$H$303:$K$303,0))*INDEX($J$297:$R$300,MATCH(U$303,$I$297:$I$300,0),MATCH(U$302,$J$296:$R$296,0))+IF(SUM($H346:$I346)&gt;0,INDEX($U$297:$AC$300,MATCH(U$303,$I$297:$I$300,0),MATCH(U$302,$J$296:$R$296,0)))</f>
        <v>1</v>
      </c>
      <c r="V346" s="757" cm="1">
        <f t="array" ref="V346">INDEX($H346:$K346,0,MATCH(V$303,$H$303:$K$303,0))*INDEX($J$297:$R$300,MATCH(V$303,$I$297:$I$300,0),MATCH(V$302,$J$296:$R$296,0))+IF(SUM($H346:$I346)&gt;0,INDEX($U$297:$AC$300,MATCH(V$303,$I$297:$I$300,0),MATCH(V$302,$J$296:$R$296,0)))</f>
        <v>2</v>
      </c>
      <c r="W346" s="757" cm="1">
        <f t="array" ref="W346">INDEX($H346:$K346,0,MATCH(W$303,$H$303:$K$303,0))*INDEX($J$297:$R$300,MATCH(W$303,$I$297:$I$300,0),MATCH(W$302,$J$296:$R$296,0))+IF(SUM($H346:$I346)&gt;0,INDEX($U$297:$AC$300,MATCH(W$303,$I$297:$I$300,0),MATCH(W$302,$J$296:$R$296,0)))</f>
        <v>1</v>
      </c>
      <c r="X346" s="757" cm="1">
        <f t="array" ref="X346">INDEX($H346:$K346,0,MATCH(X$303,$H$303:$K$303,0))*INDEX($J$297:$R$300,MATCH(X$303,$I$297:$I$300,0),MATCH(X$302,$J$296:$R$296,0))+IF(SUM($H346:$I346)&gt;0,INDEX($U$297:$AC$300,MATCH(X$303,$I$297:$I$300,0),MATCH(X$302,$J$296:$R$296,0)))</f>
        <v>2</v>
      </c>
      <c r="Y346" s="757" cm="1">
        <f t="array" ref="Y346">INDEX($H346:$K346,0,MATCH(Y$303,$H$303:$K$303,0))*INDEX($J$297:$R$300,MATCH(Y$303,$I$297:$I$300,0),MATCH(Y$302,$J$296:$R$296,0))+IF(SUM($H346:$I346)&gt;0,INDEX($U$297:$AC$300,MATCH(Y$303,$I$297:$I$300,0),MATCH(Y$302,$J$296:$R$296,0)))</f>
        <v>1</v>
      </c>
      <c r="Z346" s="757" cm="1">
        <f t="array" ref="Z346">INDEX($H346:$K346,0,MATCH(Z$303,$H$303:$K$303,0))*INDEX($J$297:$R$300,MATCH(Z$303,$I$297:$I$300,0),MATCH(Z$302,$J$296:$R$296,0))+IF(SUM($H346:$I346)&gt;0,INDEX($U$297:$AC$300,MATCH(Z$303,$I$297:$I$300,0),MATCH(Z$302,$J$296:$R$296,0)))</f>
        <v>2</v>
      </c>
      <c r="AA346" s="757" cm="1">
        <f t="array" ref="AA346">INDEX($H346:$K346,0,MATCH(AA$303,$H$303:$K$303,0))*INDEX($J$297:$R$300,MATCH(AA$303,$I$297:$I$300,0),MATCH(AA$302,$J$296:$R$296,0))+IF(SUM($H346:$I346)&gt;0,INDEX($U$297:$AC$300,MATCH(AA$303,$I$297:$I$300,0),MATCH(AA$302,$J$296:$R$296,0)))</f>
        <v>0.5</v>
      </c>
      <c r="AB346" s="757" cm="1">
        <f t="array" ref="AB346">INDEX($H346:$K346,0,MATCH(AB$303,$H$303:$K$303,0))*INDEX($J$297:$R$300,MATCH(AB$303,$I$297:$I$300,0),MATCH(AB$302,$J$296:$R$296,0))+IF(SUM($H346:$I346)&gt;0,INDEX($U$297:$AC$300,MATCH(AB$303,$I$297:$I$300,0),MATCH(AB$302,$J$296:$R$296,0)))</f>
        <v>1</v>
      </c>
      <c r="AC346" s="757" cm="1">
        <f t="array" ref="AC346">INDEX($H346:$K346,0,MATCH(AC$303,$H$303:$K$303,0))*INDEX($J$297:$R$300,MATCH(AC$303,$I$297:$I$300,0),MATCH(AC$302,$J$296:$R$296,0))+IF(SUM($H346:$I346)&gt;0,INDEX($U$297:$AC$300,MATCH(AC$303,$I$297:$I$300,0),MATCH(AC$302,$J$296:$R$296,0)))</f>
        <v>1</v>
      </c>
      <c r="AD346" s="757" cm="1">
        <f t="array" ref="AD346">INDEX($H346:$K346,0,MATCH(AD$303,$H$303:$K$303,0))*INDEX($J$297:$R$300,MATCH(AD$303,$I$297:$I$300,0),MATCH(AD$302,$J$296:$R$296,0))+IF(SUM($H346:$I346)&gt;0,INDEX($U$297:$AC$300,MATCH(AD$303,$I$297:$I$300,0),MATCH(AD$302,$J$296:$R$296,0)))</f>
        <v>2</v>
      </c>
      <c r="AE346" s="757" cm="1">
        <f t="array" ref="AE346">INDEX($H346:$K346,0,MATCH(AE$303,$H$303:$K$303,0))*INDEX($J$297:$R$300,MATCH(AE$303,$I$297:$I$300,0),MATCH(AE$302,$J$296:$R$296,0))+IF(SUM($H346:$I346)&gt;0,INDEX($U$297:$AC$300,MATCH(AE$303,$I$297:$I$300,0),MATCH(AE$302,$J$296:$R$296,0)))</f>
        <v>1</v>
      </c>
      <c r="AF346" s="757" cm="1">
        <f t="array" ref="AF346">INDEX($H346:$K346,0,MATCH(AF$303,$H$303:$K$303,0))*INDEX($J$297:$R$300,MATCH(AF$303,$I$297:$I$300,0),MATCH(AF$302,$J$296:$R$296,0))+IF(SUM($H346:$I346)&gt;0,INDEX($U$297:$AC$300,MATCH(AF$303,$I$297:$I$300,0),MATCH(AF$302,$J$296:$R$296,0)))</f>
        <v>1</v>
      </c>
      <c r="AG346" s="757" cm="1">
        <f t="array" ref="AG346">INDEX($H346:$K346,0,MATCH(AG$303,$H$303:$K$303,0))*INDEX($J$297:$R$300,MATCH(AG$303,$I$297:$I$300,0),MATCH(AG$302,$J$296:$R$296,0))+IF(SUM($H346:$I346)&gt;0,INDEX($U$297:$AC$300,MATCH(AG$303,$I$297:$I$300,0),MATCH(AG$302,$J$296:$R$296,0)))</f>
        <v>1</v>
      </c>
      <c r="AH346" s="757" cm="1">
        <f t="array" ref="AH346">INDEX($H346:$K346,0,MATCH(AH$303,$H$303:$K$303,0))*INDEX($J$297:$R$300,MATCH(AH$303,$I$297:$I$300,0),MATCH(AH$302,$J$296:$R$296,0))+IF(SUM($H346:$I346)&gt;0,INDEX($U$297:$AC$300,MATCH(AH$303,$I$297:$I$300,0),MATCH(AH$302,$J$296:$R$296,0)))</f>
        <v>2</v>
      </c>
      <c r="AI346" s="757" cm="1">
        <f t="array" ref="AI346">INDEX($H346:$K346,0,MATCH(AI$303,$H$303:$K$303,0))*INDEX($J$297:$R$300,MATCH(AI$303,$I$297:$I$300,0),MATCH(AI$302,$J$296:$R$296,0))+IF(SUM($H346:$I346)&gt;0,INDEX($U$297:$AC$300,MATCH(AI$303,$I$297:$I$300,0),MATCH(AI$302,$J$296:$R$296,0)))</f>
        <v>0.5</v>
      </c>
      <c r="AJ346" s="757" cm="1">
        <f t="array" ref="AJ346">INDEX($H346:$K346,0,MATCH(AJ$303,$H$303:$K$303,0))*INDEX($J$297:$R$300,MATCH(AJ$303,$I$297:$I$300,0),MATCH(AJ$302,$J$296:$R$296,0))+IF(SUM($H346:$I346)&gt;0,INDEX($U$297:$AC$300,MATCH(AJ$303,$I$297:$I$300,0),MATCH(AJ$302,$J$296:$R$296,0)))</f>
        <v>1</v>
      </c>
      <c r="AK346" s="757" cm="1">
        <f t="array" ref="AK346">INDEX($H346:$K346,0,MATCH(AK$303,$H$303:$K$303,0))*INDEX($J$297:$R$300,MATCH(AK$303,$I$297:$I$300,0),MATCH(AK$302,$J$296:$R$296,0))+IF(SUM($H346:$I346)&gt;0,INDEX($U$297:$AC$300,MATCH(AK$303,$I$297:$I$300,0),MATCH(AK$302,$J$296:$R$296,0)))</f>
        <v>1</v>
      </c>
      <c r="AL346" s="757" cm="1">
        <f t="array" ref="AL346">INDEX($H346:$K346,0,MATCH(AL$303,$H$303:$K$303,0))*INDEX($J$297:$R$300,MATCH(AL$303,$I$297:$I$300,0),MATCH(AL$302,$J$296:$R$296,0))+IF(SUM($H346:$I346)&gt;0,INDEX($U$297:$AC$300,MATCH(AL$303,$I$297:$I$300,0),MATCH(AL$302,$J$296:$R$296,0)))</f>
        <v>2</v>
      </c>
      <c r="AM346" s="757" cm="1">
        <f t="array" ref="AM346">INDEX($H346:$K346,0,MATCH(AM$303,$H$303:$K$303,0))*INDEX($J$297:$R$300,MATCH(AM$303,$I$297:$I$300,0),MATCH(AM$302,$J$296:$R$296,0))+IF(SUM($H346:$I346)&gt;0,INDEX($U$297:$AC$300,MATCH(AM$303,$I$297:$I$300,0),MATCH(AM$302,$J$296:$R$296,0)))</f>
        <v>0.5</v>
      </c>
      <c r="AN346" s="757" cm="1">
        <f t="array" ref="AN346">INDEX($H346:$K346,0,MATCH(AN$303,$H$303:$K$303,0))*INDEX($J$297:$R$300,MATCH(AN$303,$I$297:$I$300,0),MATCH(AN$302,$J$296:$R$296,0))+IF(SUM($H346:$I346)&gt;0,INDEX($U$297:$AC$300,MATCH(AN$303,$I$297:$I$300,0),MATCH(AN$302,$J$296:$R$296,0)))</f>
        <v>1</v>
      </c>
      <c r="AO346" s="757" cm="1">
        <f t="array" ref="AO346">INDEX($H346:$K346,0,MATCH(AO$303,$H$303:$K$303,0))*INDEX($J$297:$R$300,MATCH(AO$303,$I$297:$I$300,0),MATCH(AO$302,$J$296:$R$296,0))+IF(SUM($H346:$I346)&gt;0,INDEX($U$297:$AC$300,MATCH(AO$303,$I$297:$I$300,0),MATCH(AO$302,$J$296:$R$296,0)))</f>
        <v>1</v>
      </c>
      <c r="AP346" s="757" cm="1">
        <f t="array" ref="AP346">INDEX($H346:$K346,0,MATCH(AP$303,$H$303:$K$303,0))*INDEX($J$297:$R$300,MATCH(AP$303,$I$297:$I$300,0),MATCH(AP$302,$J$296:$R$296,0))+IF(SUM($H346:$I346)&gt;0,INDEX($U$297:$AC$300,MATCH(AP$303,$I$297:$I$300,0),MATCH(AP$302,$J$296:$R$296,0)))</f>
        <v>2</v>
      </c>
      <c r="AQ346" s="757" cm="1">
        <f t="array" ref="AQ346">INDEX($H346:$K346,0,MATCH(AQ$303,$H$303:$K$303,0))*INDEX($J$297:$R$300,MATCH(AQ$303,$I$297:$I$300,0),MATCH(AQ$302,$J$296:$R$296,0))+IF(SUM($H346:$I346)&gt;0,INDEX($U$297:$AC$300,MATCH(AQ$303,$I$297:$I$300,0),MATCH(AQ$302,$J$296:$R$296,0)))</f>
        <v>0</v>
      </c>
      <c r="AR346" s="757" cm="1">
        <f t="array" ref="AR346">INDEX($H346:$K346,0,MATCH(AR$303,$H$303:$K$303,0))*INDEX($J$297:$R$300,MATCH(AR$303,$I$297:$I$300,0),MATCH(AR$302,$J$296:$R$296,0))+IF(SUM($H346:$I346)&gt;0,INDEX($U$297:$AC$300,MATCH(AR$303,$I$297:$I$300,0),MATCH(AR$302,$J$296:$R$296,0)))</f>
        <v>1</v>
      </c>
      <c r="AS346" s="757" cm="1">
        <f t="array" ref="AS346">INDEX($H346:$K346,0,MATCH(AS$303,$H$303:$K$303,0))*INDEX($J$297:$R$300,MATCH(AS$303,$I$297:$I$300,0),MATCH(AS$302,$J$296:$R$296,0))+IF(SUM($H346:$I346)&gt;0,INDEX($U$297:$AC$300,MATCH(AS$303,$I$297:$I$300,0),MATCH(AS$302,$J$296:$R$296,0)))</f>
        <v>1</v>
      </c>
      <c r="AT346" s="757" cm="1">
        <f t="array" ref="AT346">INDEX($H346:$K346,0,MATCH(AT$303,$H$303:$K$303,0))*INDEX($J$297:$R$300,MATCH(AT$303,$I$297:$I$300,0),MATCH(AT$302,$J$296:$R$296,0))+IF(SUM($H346:$I346)&gt;0,INDEX($U$297:$AC$300,MATCH(AT$303,$I$297:$I$300,0),MATCH(AT$302,$J$296:$R$296,0)))</f>
        <v>2</v>
      </c>
      <c r="AU346" s="757"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4.5" outlineLevel="1" x14ac:dyDescent="0.35">
      <c r="A347" s="6"/>
      <c r="B347" s="7"/>
      <c r="C347" s="17"/>
      <c r="D347" s="17"/>
      <c r="E347" s="17"/>
      <c r="F347" s="26"/>
      <c r="G347" s="26" t="str">
        <f t="shared" si="157"/>
        <v>YYWBLwd</v>
      </c>
      <c r="H347" s="223">
        <f t="shared" ref="H347:J347" si="169">IF($H287&gt;0,INDEX($Z$168:$AC$180,MATCH($M168,$Y$168:$Y$180,0),MATCH(H$303,$Z$167:$AC$167,0)),0)</f>
        <v>0</v>
      </c>
      <c r="I347" s="223">
        <f t="shared" si="169"/>
        <v>1</v>
      </c>
      <c r="J347" s="223">
        <f t="shared" si="169"/>
        <v>2</v>
      </c>
      <c r="K347" s="223">
        <f t="shared" si="126"/>
        <v>1</v>
      </c>
      <c r="L347" s="757" cm="1">
        <f t="array" ref="L347">INDEX($H347:$K347,0,MATCH(L$303,$H$303:$K$303,0))*INDEX($J$297:$R$300,MATCH(L$303,$I$297:$I$300,0),MATCH(L$302,$J$296:$R$296,0))+IF(SUM($H347:$I347)&gt;0,INDEX($U$297:$AC$300,MATCH(L$303,$I$297:$I$300,0),MATCH(L$302,$J$296:$R$296,0)))</f>
        <v>1</v>
      </c>
      <c r="M347" s="757" cm="1">
        <f t="array" ref="M347">INDEX($H347:$K347,0,MATCH(M$303,$H$303:$K$303,0))*INDEX($J$297:$R$300,MATCH(M$303,$I$297:$I$300,0),MATCH(M$302,$J$296:$R$296,0))+IF(SUM($H347:$I347)&gt;0,INDEX($U$297:$AC$300,MATCH(M$303,$I$297:$I$300,0),MATCH(M$302,$J$296:$R$296,0)))</f>
        <v>1</v>
      </c>
      <c r="N347" s="757" cm="1">
        <f t="array" ref="N347">INDEX($H347:$K347,0,MATCH(N$303,$H$303:$K$303,0))*INDEX($J$297:$R$300,MATCH(N$303,$I$297:$I$300,0),MATCH(N$302,$J$296:$R$296,0))+IF(SUM($H347:$I347)&gt;0,INDEX($U$297:$AC$300,MATCH(N$303,$I$297:$I$300,0),MATCH(N$302,$J$296:$R$296,0)))</f>
        <v>2</v>
      </c>
      <c r="O347" s="757" cm="1">
        <f t="array" ref="O347">INDEX($H347:$K347,0,MATCH(O$303,$H$303:$K$303,0))*INDEX($J$297:$R$300,MATCH(O$303,$I$297:$I$300,0),MATCH(O$302,$J$296:$R$296,0))+IF(SUM($H347:$I347)&gt;0,INDEX($U$297:$AC$300,MATCH(O$303,$I$297:$I$300,0),MATCH(O$302,$J$296:$R$296,0)))</f>
        <v>1.5</v>
      </c>
      <c r="P347" s="757" cm="1">
        <f t="array" ref="P347">INDEX($H347:$K347,0,MATCH(P$303,$H$303:$K$303,0))*INDEX($J$297:$R$300,MATCH(P$303,$I$297:$I$300,0),MATCH(P$302,$J$296:$R$296,0))+IF(SUM($H347:$I347)&gt;0,INDEX($U$297:$AC$300,MATCH(P$303,$I$297:$I$300,0),MATCH(P$302,$J$296:$R$296,0)))</f>
        <v>1</v>
      </c>
      <c r="Q347" s="757" cm="1">
        <f t="array" ref="Q347">INDEX($H347:$K347,0,MATCH(Q$303,$H$303:$K$303,0))*INDEX($J$297:$R$300,MATCH(Q$303,$I$297:$I$300,0),MATCH(Q$302,$J$296:$R$296,0))+IF(SUM($H347:$I347)&gt;0,INDEX($U$297:$AC$300,MATCH(Q$303,$I$297:$I$300,0),MATCH(Q$302,$J$296:$R$296,0)))</f>
        <v>1</v>
      </c>
      <c r="R347" s="757" cm="1">
        <f t="array" ref="R347">INDEX($H347:$K347,0,MATCH(R$303,$H$303:$K$303,0))*INDEX($J$297:$R$300,MATCH(R$303,$I$297:$I$300,0),MATCH(R$302,$J$296:$R$296,0))+IF(SUM($H347:$I347)&gt;0,INDEX($U$297:$AC$300,MATCH(R$303,$I$297:$I$300,0),MATCH(R$302,$J$296:$R$296,0)))</f>
        <v>2</v>
      </c>
      <c r="S347" s="757" cm="1">
        <f t="array" ref="S347">INDEX($H347:$K347,0,MATCH(S$303,$H$303:$K$303,0))*INDEX($J$297:$R$300,MATCH(S$303,$I$297:$I$300,0),MATCH(S$302,$J$296:$R$296,0))+IF(SUM($H347:$I347)&gt;0,INDEX($U$297:$AC$300,MATCH(S$303,$I$297:$I$300,0),MATCH(S$302,$J$296:$R$296,0)))</f>
        <v>1</v>
      </c>
      <c r="T347" s="757" cm="1">
        <f t="array" ref="T347">INDEX($H347:$K347,0,MATCH(T$303,$H$303:$K$303,0))*INDEX($J$297:$R$300,MATCH(T$303,$I$297:$I$300,0),MATCH(T$302,$J$296:$R$296,0))+IF(SUM($H347:$I347)&gt;0,INDEX($U$297:$AC$300,MATCH(T$303,$I$297:$I$300,0),MATCH(T$302,$J$296:$R$296,0)))</f>
        <v>1</v>
      </c>
      <c r="U347" s="757" cm="1">
        <f t="array" ref="U347">INDEX($H347:$K347,0,MATCH(U$303,$H$303:$K$303,0))*INDEX($J$297:$R$300,MATCH(U$303,$I$297:$I$300,0),MATCH(U$302,$J$296:$R$296,0))+IF(SUM($H347:$I347)&gt;0,INDEX($U$297:$AC$300,MATCH(U$303,$I$297:$I$300,0),MATCH(U$302,$J$296:$R$296,0)))</f>
        <v>1</v>
      </c>
      <c r="V347" s="757" cm="1">
        <f t="array" ref="V347">INDEX($H347:$K347,0,MATCH(V$303,$H$303:$K$303,0))*INDEX($J$297:$R$300,MATCH(V$303,$I$297:$I$300,0),MATCH(V$302,$J$296:$R$296,0))+IF(SUM($H347:$I347)&gt;0,INDEX($U$297:$AC$300,MATCH(V$303,$I$297:$I$300,0),MATCH(V$302,$J$296:$R$296,0)))</f>
        <v>2</v>
      </c>
      <c r="W347" s="757" cm="1">
        <f t="array" ref="W347">INDEX($H347:$K347,0,MATCH(W$303,$H$303:$K$303,0))*INDEX($J$297:$R$300,MATCH(W$303,$I$297:$I$300,0),MATCH(W$302,$J$296:$R$296,0))+IF(SUM($H347:$I347)&gt;0,INDEX($U$297:$AC$300,MATCH(W$303,$I$297:$I$300,0),MATCH(W$302,$J$296:$R$296,0)))</f>
        <v>1</v>
      </c>
      <c r="X347" s="757" cm="1">
        <f t="array" ref="X347">INDEX($H347:$K347,0,MATCH(X$303,$H$303:$K$303,0))*INDEX($J$297:$R$300,MATCH(X$303,$I$297:$I$300,0),MATCH(X$302,$J$296:$R$296,0))+IF(SUM($H347:$I347)&gt;0,INDEX($U$297:$AC$300,MATCH(X$303,$I$297:$I$300,0),MATCH(X$302,$J$296:$R$296,0)))</f>
        <v>1</v>
      </c>
      <c r="Y347" s="757" cm="1">
        <f t="array" ref="Y347">INDEX($H347:$K347,0,MATCH(Y$303,$H$303:$K$303,0))*INDEX($J$297:$R$300,MATCH(Y$303,$I$297:$I$300,0),MATCH(Y$302,$J$296:$R$296,0))+IF(SUM($H347:$I347)&gt;0,INDEX($U$297:$AC$300,MATCH(Y$303,$I$297:$I$300,0),MATCH(Y$302,$J$296:$R$296,0)))</f>
        <v>1</v>
      </c>
      <c r="Z347" s="757" cm="1">
        <f t="array" ref="Z347">INDEX($H347:$K347,0,MATCH(Z$303,$H$303:$K$303,0))*INDEX($J$297:$R$300,MATCH(Z$303,$I$297:$I$300,0),MATCH(Z$302,$J$296:$R$296,0))+IF(SUM($H347:$I347)&gt;0,INDEX($U$297:$AC$300,MATCH(Z$303,$I$297:$I$300,0),MATCH(Z$302,$J$296:$R$296,0)))</f>
        <v>2</v>
      </c>
      <c r="AA347" s="757" cm="1">
        <f t="array" ref="AA347">INDEX($H347:$K347,0,MATCH(AA$303,$H$303:$K$303,0))*INDEX($J$297:$R$300,MATCH(AA$303,$I$297:$I$300,0),MATCH(AA$302,$J$296:$R$296,0))+IF(SUM($H347:$I347)&gt;0,INDEX($U$297:$AC$300,MATCH(AA$303,$I$297:$I$300,0),MATCH(AA$302,$J$296:$R$296,0)))</f>
        <v>0.5</v>
      </c>
      <c r="AB347" s="757" cm="1">
        <f t="array" ref="AB347">INDEX($H347:$K347,0,MATCH(AB$303,$H$303:$K$303,0))*INDEX($J$297:$R$300,MATCH(AB$303,$I$297:$I$300,0),MATCH(AB$302,$J$296:$R$296,0))+IF(SUM($H347:$I347)&gt;0,INDEX($U$297:$AC$300,MATCH(AB$303,$I$297:$I$300,0),MATCH(AB$302,$J$296:$R$296,0)))</f>
        <v>0</v>
      </c>
      <c r="AC347" s="757" cm="1">
        <f t="array" ref="AC347">INDEX($H347:$K347,0,MATCH(AC$303,$H$303:$K$303,0))*INDEX($J$297:$R$300,MATCH(AC$303,$I$297:$I$300,0),MATCH(AC$302,$J$296:$R$296,0))+IF(SUM($H347:$I347)&gt;0,INDEX($U$297:$AC$300,MATCH(AC$303,$I$297:$I$300,0),MATCH(AC$302,$J$296:$R$296,0)))</f>
        <v>1</v>
      </c>
      <c r="AD347" s="757" cm="1">
        <f t="array" ref="AD347">INDEX($H347:$K347,0,MATCH(AD$303,$H$303:$K$303,0))*INDEX($J$297:$R$300,MATCH(AD$303,$I$297:$I$300,0),MATCH(AD$302,$J$296:$R$296,0))+IF(SUM($H347:$I347)&gt;0,INDEX($U$297:$AC$300,MATCH(AD$303,$I$297:$I$300,0),MATCH(AD$302,$J$296:$R$296,0)))</f>
        <v>2</v>
      </c>
      <c r="AE347" s="757" cm="1">
        <f t="array" ref="AE347">INDEX($H347:$K347,0,MATCH(AE$303,$H$303:$K$303,0))*INDEX($J$297:$R$300,MATCH(AE$303,$I$297:$I$300,0),MATCH(AE$302,$J$296:$R$296,0))+IF(SUM($H347:$I347)&gt;0,INDEX($U$297:$AC$300,MATCH(AE$303,$I$297:$I$300,0),MATCH(AE$302,$J$296:$R$296,0)))</f>
        <v>1</v>
      </c>
      <c r="AF347" s="757" cm="1">
        <f t="array" ref="AF347">INDEX($H347:$K347,0,MATCH(AF$303,$H$303:$K$303,0))*INDEX($J$297:$R$300,MATCH(AF$303,$I$297:$I$300,0),MATCH(AF$302,$J$296:$R$296,0))+IF(SUM($H347:$I347)&gt;0,INDEX($U$297:$AC$300,MATCH(AF$303,$I$297:$I$300,0),MATCH(AF$302,$J$296:$R$296,0)))</f>
        <v>0</v>
      </c>
      <c r="AG347" s="757" cm="1">
        <f t="array" ref="AG347">INDEX($H347:$K347,0,MATCH(AG$303,$H$303:$K$303,0))*INDEX($J$297:$R$300,MATCH(AG$303,$I$297:$I$300,0),MATCH(AG$302,$J$296:$R$296,0))+IF(SUM($H347:$I347)&gt;0,INDEX($U$297:$AC$300,MATCH(AG$303,$I$297:$I$300,0),MATCH(AG$302,$J$296:$R$296,0)))</f>
        <v>1</v>
      </c>
      <c r="AH347" s="757" cm="1">
        <f t="array" ref="AH347">INDEX($H347:$K347,0,MATCH(AH$303,$H$303:$K$303,0))*INDEX($J$297:$R$300,MATCH(AH$303,$I$297:$I$300,0),MATCH(AH$302,$J$296:$R$296,0))+IF(SUM($H347:$I347)&gt;0,INDEX($U$297:$AC$300,MATCH(AH$303,$I$297:$I$300,0),MATCH(AH$302,$J$296:$R$296,0)))</f>
        <v>2</v>
      </c>
      <c r="AI347" s="757" cm="1">
        <f t="array" ref="AI347">INDEX($H347:$K347,0,MATCH(AI$303,$H$303:$K$303,0))*INDEX($J$297:$R$300,MATCH(AI$303,$I$297:$I$300,0),MATCH(AI$302,$J$296:$R$296,0))+IF(SUM($H347:$I347)&gt;0,INDEX($U$297:$AC$300,MATCH(AI$303,$I$297:$I$300,0),MATCH(AI$302,$J$296:$R$296,0)))</f>
        <v>0.5</v>
      </c>
      <c r="AJ347" s="757" cm="1">
        <f t="array" ref="AJ347">INDEX($H347:$K347,0,MATCH(AJ$303,$H$303:$K$303,0))*INDEX($J$297:$R$300,MATCH(AJ$303,$I$297:$I$300,0),MATCH(AJ$302,$J$296:$R$296,0))+IF(SUM($H347:$I347)&gt;0,INDEX($U$297:$AC$300,MATCH(AJ$303,$I$297:$I$300,0),MATCH(AJ$302,$J$296:$R$296,0)))</f>
        <v>0</v>
      </c>
      <c r="AK347" s="757" cm="1">
        <f t="array" ref="AK347">INDEX($H347:$K347,0,MATCH(AK$303,$H$303:$K$303,0))*INDEX($J$297:$R$300,MATCH(AK$303,$I$297:$I$300,0),MATCH(AK$302,$J$296:$R$296,0))+IF(SUM($H347:$I347)&gt;0,INDEX($U$297:$AC$300,MATCH(AK$303,$I$297:$I$300,0),MATCH(AK$302,$J$296:$R$296,0)))</f>
        <v>1</v>
      </c>
      <c r="AL347" s="757" cm="1">
        <f t="array" ref="AL347">INDEX($H347:$K347,0,MATCH(AL$303,$H$303:$K$303,0))*INDEX($J$297:$R$300,MATCH(AL$303,$I$297:$I$300,0),MATCH(AL$302,$J$296:$R$296,0))+IF(SUM($H347:$I347)&gt;0,INDEX($U$297:$AC$300,MATCH(AL$303,$I$297:$I$300,0),MATCH(AL$302,$J$296:$R$296,0)))</f>
        <v>2</v>
      </c>
      <c r="AM347" s="757" cm="1">
        <f t="array" ref="AM347">INDEX($H347:$K347,0,MATCH(AM$303,$H$303:$K$303,0))*INDEX($J$297:$R$300,MATCH(AM$303,$I$297:$I$300,0),MATCH(AM$302,$J$296:$R$296,0))+IF(SUM($H347:$I347)&gt;0,INDEX($U$297:$AC$300,MATCH(AM$303,$I$297:$I$300,0),MATCH(AM$302,$J$296:$R$296,0)))</f>
        <v>0.5</v>
      </c>
      <c r="AN347" s="757" cm="1">
        <f t="array" ref="AN347">INDEX($H347:$K347,0,MATCH(AN$303,$H$303:$K$303,0))*INDEX($J$297:$R$300,MATCH(AN$303,$I$297:$I$300,0),MATCH(AN$302,$J$296:$R$296,0))+IF(SUM($H347:$I347)&gt;0,INDEX($U$297:$AC$300,MATCH(AN$303,$I$297:$I$300,0),MATCH(AN$302,$J$296:$R$296,0)))</f>
        <v>0</v>
      </c>
      <c r="AO347" s="757" cm="1">
        <f t="array" ref="AO347">INDEX($H347:$K347,0,MATCH(AO$303,$H$303:$K$303,0))*INDEX($J$297:$R$300,MATCH(AO$303,$I$297:$I$300,0),MATCH(AO$302,$J$296:$R$296,0))+IF(SUM($H347:$I347)&gt;0,INDEX($U$297:$AC$300,MATCH(AO$303,$I$297:$I$300,0),MATCH(AO$302,$J$296:$R$296,0)))</f>
        <v>1</v>
      </c>
      <c r="AP347" s="757" cm="1">
        <f t="array" ref="AP347">INDEX($H347:$K347,0,MATCH(AP$303,$H$303:$K$303,0))*INDEX($J$297:$R$300,MATCH(AP$303,$I$297:$I$300,0),MATCH(AP$302,$J$296:$R$296,0))+IF(SUM($H347:$I347)&gt;0,INDEX($U$297:$AC$300,MATCH(AP$303,$I$297:$I$300,0),MATCH(AP$302,$J$296:$R$296,0)))</f>
        <v>2</v>
      </c>
      <c r="AQ347" s="757" cm="1">
        <f t="array" ref="AQ347">INDEX($H347:$K347,0,MATCH(AQ$303,$H$303:$K$303,0))*INDEX($J$297:$R$300,MATCH(AQ$303,$I$297:$I$300,0),MATCH(AQ$302,$J$296:$R$296,0))+IF(SUM($H347:$I347)&gt;0,INDEX($U$297:$AC$300,MATCH(AQ$303,$I$297:$I$300,0),MATCH(AQ$302,$J$296:$R$296,0)))</f>
        <v>0</v>
      </c>
      <c r="AR347" s="757" cm="1">
        <f t="array" ref="AR347">INDEX($H347:$K347,0,MATCH(AR$303,$H$303:$K$303,0))*INDEX($J$297:$R$300,MATCH(AR$303,$I$297:$I$300,0),MATCH(AR$302,$J$296:$R$296,0))+IF(SUM($H347:$I347)&gt;0,INDEX($U$297:$AC$300,MATCH(AR$303,$I$297:$I$300,0),MATCH(AR$302,$J$296:$R$296,0)))</f>
        <v>0</v>
      </c>
      <c r="AS347" s="757" cm="1">
        <f t="array" ref="AS347">INDEX($H347:$K347,0,MATCH(AS$303,$H$303:$K$303,0))*INDEX($J$297:$R$300,MATCH(AS$303,$I$297:$I$300,0),MATCH(AS$302,$J$296:$R$296,0))+IF(SUM($H347:$I347)&gt;0,INDEX($U$297:$AC$300,MATCH(AS$303,$I$297:$I$300,0),MATCH(AS$302,$J$296:$R$296,0)))</f>
        <v>1</v>
      </c>
      <c r="AT347" s="757" cm="1">
        <f t="array" ref="AT347">INDEX($H347:$K347,0,MATCH(AT$303,$H$303:$K$303,0))*INDEX($J$297:$R$300,MATCH(AT$303,$I$297:$I$300,0),MATCH(AT$302,$J$296:$R$296,0))+IF(SUM($H347:$I347)&gt;0,INDEX($U$297:$AC$300,MATCH(AT$303,$I$297:$I$300,0),MATCH(AT$302,$J$296:$R$296,0)))</f>
        <v>2</v>
      </c>
      <c r="AU347" s="757"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4.5" outlineLevel="1" x14ac:dyDescent="0.35">
      <c r="A348" s="6"/>
      <c r="B348" s="7"/>
      <c r="C348" s="17"/>
      <c r="D348" s="17"/>
      <c r="E348" s="17"/>
      <c r="F348" s="26"/>
      <c r="G348" s="26" t="str">
        <f t="shared" si="157"/>
        <v>YAAA2Nw</v>
      </c>
      <c r="H348" s="223">
        <f t="shared" ref="H348:J348" si="170">IF($H288&gt;0,INDEX($Z$168:$AC$180,MATCH($M169,$Y$168:$Y$180,0),MATCH(H$303,$Z$167:$AC$167,0)),0)</f>
        <v>1</v>
      </c>
      <c r="I348" s="223">
        <f t="shared" si="170"/>
        <v>1</v>
      </c>
      <c r="J348" s="223">
        <f t="shared" si="170"/>
        <v>2</v>
      </c>
      <c r="K348" s="223">
        <f t="shared" si="126"/>
        <v>0</v>
      </c>
      <c r="L348" s="757" cm="1">
        <f t="array" ref="L348">INDEX($H348:$K348,0,MATCH(L$303,$H$303:$K$303,0))*INDEX($J$297:$R$300,MATCH(L$303,$I$297:$I$300,0),MATCH(L$302,$J$296:$R$296,0))+IF(SUM($H348:$I348)&gt;0,INDEX($U$297:$AC$300,MATCH(L$303,$I$297:$I$300,0),MATCH(L$302,$J$296:$R$296,0)))</f>
        <v>2</v>
      </c>
      <c r="M348" s="757" cm="1">
        <f t="array" ref="M348">INDEX($H348:$K348,0,MATCH(M$303,$H$303:$K$303,0))*INDEX($J$297:$R$300,MATCH(M$303,$I$297:$I$300,0),MATCH(M$302,$J$296:$R$296,0))+IF(SUM($H348:$I348)&gt;0,INDEX($U$297:$AC$300,MATCH(M$303,$I$297:$I$300,0),MATCH(M$302,$J$296:$R$296,0)))</f>
        <v>1</v>
      </c>
      <c r="N348" s="757" cm="1">
        <f t="array" ref="N348">INDEX($H348:$K348,0,MATCH(N$303,$H$303:$K$303,0))*INDEX($J$297:$R$300,MATCH(N$303,$I$297:$I$300,0),MATCH(N$302,$J$296:$R$296,0))+IF(SUM($H348:$I348)&gt;0,INDEX($U$297:$AC$300,MATCH(N$303,$I$297:$I$300,0),MATCH(N$302,$J$296:$R$296,0)))</f>
        <v>2</v>
      </c>
      <c r="O348" s="757" cm="1">
        <f t="array" ref="O348">INDEX($H348:$K348,0,MATCH(O$303,$H$303:$K$303,0))*INDEX($J$297:$R$300,MATCH(O$303,$I$297:$I$300,0),MATCH(O$302,$J$296:$R$296,0))+IF(SUM($H348:$I348)&gt;0,INDEX($U$297:$AC$300,MATCH(O$303,$I$297:$I$300,0),MATCH(O$302,$J$296:$R$296,0)))</f>
        <v>0</v>
      </c>
      <c r="P348" s="757" cm="1">
        <f t="array" ref="P348">INDEX($H348:$K348,0,MATCH(P$303,$H$303:$K$303,0))*INDEX($J$297:$R$300,MATCH(P$303,$I$297:$I$300,0),MATCH(P$302,$J$296:$R$296,0))+IF(SUM($H348:$I348)&gt;0,INDEX($U$297:$AC$300,MATCH(P$303,$I$297:$I$300,0),MATCH(P$302,$J$296:$R$296,0)))</f>
        <v>2</v>
      </c>
      <c r="Q348" s="757" cm="1">
        <f t="array" ref="Q348">INDEX($H348:$K348,0,MATCH(Q$303,$H$303:$K$303,0))*INDEX($J$297:$R$300,MATCH(Q$303,$I$297:$I$300,0),MATCH(Q$302,$J$296:$R$296,0))+IF(SUM($H348:$I348)&gt;0,INDEX($U$297:$AC$300,MATCH(Q$303,$I$297:$I$300,0),MATCH(Q$302,$J$296:$R$296,0)))</f>
        <v>1</v>
      </c>
      <c r="R348" s="757" cm="1">
        <f t="array" ref="R348">INDEX($H348:$K348,0,MATCH(R$303,$H$303:$K$303,0))*INDEX($J$297:$R$300,MATCH(R$303,$I$297:$I$300,0),MATCH(R$302,$J$296:$R$296,0))+IF(SUM($H348:$I348)&gt;0,INDEX($U$297:$AC$300,MATCH(R$303,$I$297:$I$300,0),MATCH(R$302,$J$296:$R$296,0)))</f>
        <v>2</v>
      </c>
      <c r="S348" s="757" cm="1">
        <f t="array" ref="S348">INDEX($H348:$K348,0,MATCH(S$303,$H$303:$K$303,0))*INDEX($J$297:$R$300,MATCH(S$303,$I$297:$I$300,0),MATCH(S$302,$J$296:$R$296,0))+IF(SUM($H348:$I348)&gt;0,INDEX($U$297:$AC$300,MATCH(S$303,$I$297:$I$300,0),MATCH(S$302,$J$296:$R$296,0)))</f>
        <v>0</v>
      </c>
      <c r="T348" s="757" cm="1">
        <f t="array" ref="T348">INDEX($H348:$K348,0,MATCH(T$303,$H$303:$K$303,0))*INDEX($J$297:$R$300,MATCH(T$303,$I$297:$I$300,0),MATCH(T$302,$J$296:$R$296,0))+IF(SUM($H348:$I348)&gt;0,INDEX($U$297:$AC$300,MATCH(T$303,$I$297:$I$300,0),MATCH(T$302,$J$296:$R$296,0)))</f>
        <v>2</v>
      </c>
      <c r="U348" s="757" cm="1">
        <f t="array" ref="U348">INDEX($H348:$K348,0,MATCH(U$303,$H$303:$K$303,0))*INDEX($J$297:$R$300,MATCH(U$303,$I$297:$I$300,0),MATCH(U$302,$J$296:$R$296,0))+IF(SUM($H348:$I348)&gt;0,INDEX($U$297:$AC$300,MATCH(U$303,$I$297:$I$300,0),MATCH(U$302,$J$296:$R$296,0)))</f>
        <v>1</v>
      </c>
      <c r="V348" s="757" cm="1">
        <f t="array" ref="V348">INDEX($H348:$K348,0,MATCH(V$303,$H$303:$K$303,0))*INDEX($J$297:$R$300,MATCH(V$303,$I$297:$I$300,0),MATCH(V$302,$J$296:$R$296,0))+IF(SUM($H348:$I348)&gt;0,INDEX($U$297:$AC$300,MATCH(V$303,$I$297:$I$300,0),MATCH(V$302,$J$296:$R$296,0)))</f>
        <v>2</v>
      </c>
      <c r="W348" s="757" cm="1">
        <f t="array" ref="W348">INDEX($H348:$K348,0,MATCH(W$303,$H$303:$K$303,0))*INDEX($J$297:$R$300,MATCH(W$303,$I$297:$I$300,0),MATCH(W$302,$J$296:$R$296,0))+IF(SUM($H348:$I348)&gt;0,INDEX($U$297:$AC$300,MATCH(W$303,$I$297:$I$300,0),MATCH(W$302,$J$296:$R$296,0)))</f>
        <v>0</v>
      </c>
      <c r="X348" s="757" cm="1">
        <f t="array" ref="X348">INDEX($H348:$K348,0,MATCH(X$303,$H$303:$K$303,0))*INDEX($J$297:$R$300,MATCH(X$303,$I$297:$I$300,0),MATCH(X$302,$J$296:$R$296,0))+IF(SUM($H348:$I348)&gt;0,INDEX($U$297:$AC$300,MATCH(X$303,$I$297:$I$300,0),MATCH(X$302,$J$296:$R$296,0)))</f>
        <v>2</v>
      </c>
      <c r="Y348" s="757" cm="1">
        <f t="array" ref="Y348">INDEX($H348:$K348,0,MATCH(Y$303,$H$303:$K$303,0))*INDEX($J$297:$R$300,MATCH(Y$303,$I$297:$I$300,0),MATCH(Y$302,$J$296:$R$296,0))+IF(SUM($H348:$I348)&gt;0,INDEX($U$297:$AC$300,MATCH(Y$303,$I$297:$I$300,0),MATCH(Y$302,$J$296:$R$296,0)))</f>
        <v>1</v>
      </c>
      <c r="Z348" s="757" cm="1">
        <f t="array" ref="Z348">INDEX($H348:$K348,0,MATCH(Z$303,$H$303:$K$303,0))*INDEX($J$297:$R$300,MATCH(Z$303,$I$297:$I$300,0),MATCH(Z$302,$J$296:$R$296,0))+IF(SUM($H348:$I348)&gt;0,INDEX($U$297:$AC$300,MATCH(Z$303,$I$297:$I$300,0),MATCH(Z$302,$J$296:$R$296,0)))</f>
        <v>2</v>
      </c>
      <c r="AA348" s="757" cm="1">
        <f t="array" ref="AA348">INDEX($H348:$K348,0,MATCH(AA$303,$H$303:$K$303,0))*INDEX($J$297:$R$300,MATCH(AA$303,$I$297:$I$300,0),MATCH(AA$302,$J$296:$R$296,0))+IF(SUM($H348:$I348)&gt;0,INDEX($U$297:$AC$300,MATCH(AA$303,$I$297:$I$300,0),MATCH(AA$302,$J$296:$R$296,0)))</f>
        <v>0</v>
      </c>
      <c r="AB348" s="757" cm="1">
        <f t="array" ref="AB348">INDEX($H348:$K348,0,MATCH(AB$303,$H$303:$K$303,0))*INDEX($J$297:$R$300,MATCH(AB$303,$I$297:$I$300,0),MATCH(AB$302,$J$296:$R$296,0))+IF(SUM($H348:$I348)&gt;0,INDEX($U$297:$AC$300,MATCH(AB$303,$I$297:$I$300,0),MATCH(AB$302,$J$296:$R$296,0)))</f>
        <v>1</v>
      </c>
      <c r="AC348" s="757" cm="1">
        <f t="array" ref="AC348">INDEX($H348:$K348,0,MATCH(AC$303,$H$303:$K$303,0))*INDEX($J$297:$R$300,MATCH(AC$303,$I$297:$I$300,0),MATCH(AC$302,$J$296:$R$296,0))+IF(SUM($H348:$I348)&gt;0,INDEX($U$297:$AC$300,MATCH(AC$303,$I$297:$I$300,0),MATCH(AC$302,$J$296:$R$296,0)))</f>
        <v>1</v>
      </c>
      <c r="AD348" s="757" cm="1">
        <f t="array" ref="AD348">INDEX($H348:$K348,0,MATCH(AD$303,$H$303:$K$303,0))*INDEX($J$297:$R$300,MATCH(AD$303,$I$297:$I$300,0),MATCH(AD$302,$J$296:$R$296,0))+IF(SUM($H348:$I348)&gt;0,INDEX($U$297:$AC$300,MATCH(AD$303,$I$297:$I$300,0),MATCH(AD$302,$J$296:$R$296,0)))</f>
        <v>2</v>
      </c>
      <c r="AE348" s="757" cm="1">
        <f t="array" ref="AE348">INDEX($H348:$K348,0,MATCH(AE$303,$H$303:$K$303,0))*INDEX($J$297:$R$300,MATCH(AE$303,$I$297:$I$300,0),MATCH(AE$302,$J$296:$R$296,0))+IF(SUM($H348:$I348)&gt;0,INDEX($U$297:$AC$300,MATCH(AE$303,$I$297:$I$300,0),MATCH(AE$302,$J$296:$R$296,0)))</f>
        <v>0</v>
      </c>
      <c r="AF348" s="757" cm="1">
        <f t="array" ref="AF348">INDEX($H348:$K348,0,MATCH(AF$303,$H$303:$K$303,0))*INDEX($J$297:$R$300,MATCH(AF$303,$I$297:$I$300,0),MATCH(AF$302,$J$296:$R$296,0))+IF(SUM($H348:$I348)&gt;0,INDEX($U$297:$AC$300,MATCH(AF$303,$I$297:$I$300,0),MATCH(AF$302,$J$296:$R$296,0)))</f>
        <v>1</v>
      </c>
      <c r="AG348" s="757" cm="1">
        <f t="array" ref="AG348">INDEX($H348:$K348,0,MATCH(AG$303,$H$303:$K$303,0))*INDEX($J$297:$R$300,MATCH(AG$303,$I$297:$I$300,0),MATCH(AG$302,$J$296:$R$296,0))+IF(SUM($H348:$I348)&gt;0,INDEX($U$297:$AC$300,MATCH(AG$303,$I$297:$I$300,0),MATCH(AG$302,$J$296:$R$296,0)))</f>
        <v>1</v>
      </c>
      <c r="AH348" s="757" cm="1">
        <f t="array" ref="AH348">INDEX($H348:$K348,0,MATCH(AH$303,$H$303:$K$303,0))*INDEX($J$297:$R$300,MATCH(AH$303,$I$297:$I$300,0),MATCH(AH$302,$J$296:$R$296,0))+IF(SUM($H348:$I348)&gt;0,INDEX($U$297:$AC$300,MATCH(AH$303,$I$297:$I$300,0),MATCH(AH$302,$J$296:$R$296,0)))</f>
        <v>2</v>
      </c>
      <c r="AI348" s="757" cm="1">
        <f t="array" ref="AI348">INDEX($H348:$K348,0,MATCH(AI$303,$H$303:$K$303,0))*INDEX($J$297:$R$300,MATCH(AI$303,$I$297:$I$300,0),MATCH(AI$302,$J$296:$R$296,0))+IF(SUM($H348:$I348)&gt;0,INDEX($U$297:$AC$300,MATCH(AI$303,$I$297:$I$300,0),MATCH(AI$302,$J$296:$R$296,0)))</f>
        <v>0</v>
      </c>
      <c r="AJ348" s="757" cm="1">
        <f t="array" ref="AJ348">INDEX($H348:$K348,0,MATCH(AJ$303,$H$303:$K$303,0))*INDEX($J$297:$R$300,MATCH(AJ$303,$I$297:$I$300,0),MATCH(AJ$302,$J$296:$R$296,0))+IF(SUM($H348:$I348)&gt;0,INDEX($U$297:$AC$300,MATCH(AJ$303,$I$297:$I$300,0),MATCH(AJ$302,$J$296:$R$296,0)))</f>
        <v>1</v>
      </c>
      <c r="AK348" s="757" cm="1">
        <f t="array" ref="AK348">INDEX($H348:$K348,0,MATCH(AK$303,$H$303:$K$303,0))*INDEX($J$297:$R$300,MATCH(AK$303,$I$297:$I$300,0),MATCH(AK$302,$J$296:$R$296,0))+IF(SUM($H348:$I348)&gt;0,INDEX($U$297:$AC$300,MATCH(AK$303,$I$297:$I$300,0),MATCH(AK$302,$J$296:$R$296,0)))</f>
        <v>1</v>
      </c>
      <c r="AL348" s="757" cm="1">
        <f t="array" ref="AL348">INDEX($H348:$K348,0,MATCH(AL$303,$H$303:$K$303,0))*INDEX($J$297:$R$300,MATCH(AL$303,$I$297:$I$300,0),MATCH(AL$302,$J$296:$R$296,0))+IF(SUM($H348:$I348)&gt;0,INDEX($U$297:$AC$300,MATCH(AL$303,$I$297:$I$300,0),MATCH(AL$302,$J$296:$R$296,0)))</f>
        <v>2</v>
      </c>
      <c r="AM348" s="757" cm="1">
        <f t="array" ref="AM348">INDEX($H348:$K348,0,MATCH(AM$303,$H$303:$K$303,0))*INDEX($J$297:$R$300,MATCH(AM$303,$I$297:$I$300,0),MATCH(AM$302,$J$296:$R$296,0))+IF(SUM($H348:$I348)&gt;0,INDEX($U$297:$AC$300,MATCH(AM$303,$I$297:$I$300,0),MATCH(AM$302,$J$296:$R$296,0)))</f>
        <v>0</v>
      </c>
      <c r="AN348" s="757" cm="1">
        <f t="array" ref="AN348">INDEX($H348:$K348,0,MATCH(AN$303,$H$303:$K$303,0))*INDEX($J$297:$R$300,MATCH(AN$303,$I$297:$I$300,0),MATCH(AN$302,$J$296:$R$296,0))+IF(SUM($H348:$I348)&gt;0,INDEX($U$297:$AC$300,MATCH(AN$303,$I$297:$I$300,0),MATCH(AN$302,$J$296:$R$296,0)))</f>
        <v>1</v>
      </c>
      <c r="AO348" s="757" cm="1">
        <f t="array" ref="AO348">INDEX($H348:$K348,0,MATCH(AO$303,$H$303:$K$303,0))*INDEX($J$297:$R$300,MATCH(AO$303,$I$297:$I$300,0),MATCH(AO$302,$J$296:$R$296,0))+IF(SUM($H348:$I348)&gt;0,INDEX($U$297:$AC$300,MATCH(AO$303,$I$297:$I$300,0),MATCH(AO$302,$J$296:$R$296,0)))</f>
        <v>1</v>
      </c>
      <c r="AP348" s="757" cm="1">
        <f t="array" ref="AP348">INDEX($H348:$K348,0,MATCH(AP$303,$H$303:$K$303,0))*INDEX($J$297:$R$300,MATCH(AP$303,$I$297:$I$300,0),MATCH(AP$302,$J$296:$R$296,0))+IF(SUM($H348:$I348)&gt;0,INDEX($U$297:$AC$300,MATCH(AP$303,$I$297:$I$300,0),MATCH(AP$302,$J$296:$R$296,0)))</f>
        <v>2</v>
      </c>
      <c r="AQ348" s="757" cm="1">
        <f t="array" ref="AQ348">INDEX($H348:$K348,0,MATCH(AQ$303,$H$303:$K$303,0))*INDEX($J$297:$R$300,MATCH(AQ$303,$I$297:$I$300,0),MATCH(AQ$302,$J$296:$R$296,0))+IF(SUM($H348:$I348)&gt;0,INDEX($U$297:$AC$300,MATCH(AQ$303,$I$297:$I$300,0),MATCH(AQ$302,$J$296:$R$296,0)))</f>
        <v>0</v>
      </c>
      <c r="AR348" s="757" cm="1">
        <f t="array" ref="AR348">INDEX($H348:$K348,0,MATCH(AR$303,$H$303:$K$303,0))*INDEX($J$297:$R$300,MATCH(AR$303,$I$297:$I$300,0),MATCH(AR$302,$J$296:$R$296,0))+IF(SUM($H348:$I348)&gt;0,INDEX($U$297:$AC$300,MATCH(AR$303,$I$297:$I$300,0),MATCH(AR$302,$J$296:$R$296,0)))</f>
        <v>1</v>
      </c>
      <c r="AS348" s="757" cm="1">
        <f t="array" ref="AS348">INDEX($H348:$K348,0,MATCH(AS$303,$H$303:$K$303,0))*INDEX($J$297:$R$300,MATCH(AS$303,$I$297:$I$300,0),MATCH(AS$302,$J$296:$R$296,0))+IF(SUM($H348:$I348)&gt;0,INDEX($U$297:$AC$300,MATCH(AS$303,$I$297:$I$300,0),MATCH(AS$302,$J$296:$R$296,0)))</f>
        <v>1</v>
      </c>
      <c r="AT348" s="757" cm="1">
        <f t="array" ref="AT348">INDEX($H348:$K348,0,MATCH(AT$303,$H$303:$K$303,0))*INDEX($J$297:$R$300,MATCH(AT$303,$I$297:$I$300,0),MATCH(AT$302,$J$296:$R$296,0))+IF(SUM($H348:$I348)&gt;0,INDEX($U$297:$AC$300,MATCH(AT$303,$I$297:$I$300,0),MATCH(AT$302,$J$296:$R$296,0)))</f>
        <v>2</v>
      </c>
      <c r="AU348" s="757"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4.5" outlineLevel="1" x14ac:dyDescent="0.35">
      <c r="A349" s="6"/>
      <c r="B349" s="7"/>
      <c r="C349" s="17"/>
      <c r="D349" s="17"/>
      <c r="E349" s="17"/>
      <c r="F349" s="26"/>
      <c r="G349" s="26" t="str">
        <f t="shared" si="157"/>
        <v>YAAA2Nwd</v>
      </c>
      <c r="H349" s="223">
        <f t="shared" ref="H349:J349" si="171">IF($H289&gt;0,INDEX($Z$168:$AC$180,MATCH($M170,$Y$168:$Y$180,0),MATCH(H$303,$Z$167:$AC$167,0)),0)</f>
        <v>0</v>
      </c>
      <c r="I349" s="223">
        <f t="shared" si="171"/>
        <v>1</v>
      </c>
      <c r="J349" s="223">
        <f t="shared" si="171"/>
        <v>2</v>
      </c>
      <c r="K349" s="223">
        <f t="shared" si="126"/>
        <v>0</v>
      </c>
      <c r="L349" s="757" cm="1">
        <f t="array" ref="L349">INDEX($H349:$K349,0,MATCH(L$303,$H$303:$K$303,0))*INDEX($J$297:$R$300,MATCH(L$303,$I$297:$I$300,0),MATCH(L$302,$J$296:$R$296,0))+IF(SUM($H349:$I349)&gt;0,INDEX($U$297:$AC$300,MATCH(L$303,$I$297:$I$300,0),MATCH(L$302,$J$296:$R$296,0)))</f>
        <v>1</v>
      </c>
      <c r="M349" s="757" cm="1">
        <f t="array" ref="M349">INDEX($H349:$K349,0,MATCH(M$303,$H$303:$K$303,0))*INDEX($J$297:$R$300,MATCH(M$303,$I$297:$I$300,0),MATCH(M$302,$J$296:$R$296,0))+IF(SUM($H349:$I349)&gt;0,INDEX($U$297:$AC$300,MATCH(M$303,$I$297:$I$300,0),MATCH(M$302,$J$296:$R$296,0)))</f>
        <v>1</v>
      </c>
      <c r="N349" s="757" cm="1">
        <f t="array" ref="N349">INDEX($H349:$K349,0,MATCH(N$303,$H$303:$K$303,0))*INDEX($J$297:$R$300,MATCH(N$303,$I$297:$I$300,0),MATCH(N$302,$J$296:$R$296,0))+IF(SUM($H349:$I349)&gt;0,INDEX($U$297:$AC$300,MATCH(N$303,$I$297:$I$300,0),MATCH(N$302,$J$296:$R$296,0)))</f>
        <v>2</v>
      </c>
      <c r="O349" s="757" cm="1">
        <f t="array" ref="O349">INDEX($H349:$K349,0,MATCH(O$303,$H$303:$K$303,0))*INDEX($J$297:$R$300,MATCH(O$303,$I$297:$I$300,0),MATCH(O$302,$J$296:$R$296,0))+IF(SUM($H349:$I349)&gt;0,INDEX($U$297:$AC$300,MATCH(O$303,$I$297:$I$300,0),MATCH(O$302,$J$296:$R$296,0)))</f>
        <v>0</v>
      </c>
      <c r="P349" s="757" cm="1">
        <f t="array" ref="P349">INDEX($H349:$K349,0,MATCH(P$303,$H$303:$K$303,0))*INDEX($J$297:$R$300,MATCH(P$303,$I$297:$I$300,0),MATCH(P$302,$J$296:$R$296,0))+IF(SUM($H349:$I349)&gt;0,INDEX($U$297:$AC$300,MATCH(P$303,$I$297:$I$300,0),MATCH(P$302,$J$296:$R$296,0)))</f>
        <v>1</v>
      </c>
      <c r="Q349" s="757" cm="1">
        <f t="array" ref="Q349">INDEX($H349:$K349,0,MATCH(Q$303,$H$303:$K$303,0))*INDEX($J$297:$R$300,MATCH(Q$303,$I$297:$I$300,0),MATCH(Q$302,$J$296:$R$296,0))+IF(SUM($H349:$I349)&gt;0,INDEX($U$297:$AC$300,MATCH(Q$303,$I$297:$I$300,0),MATCH(Q$302,$J$296:$R$296,0)))</f>
        <v>1</v>
      </c>
      <c r="R349" s="757" cm="1">
        <f t="array" ref="R349">INDEX($H349:$K349,0,MATCH(R$303,$H$303:$K$303,0))*INDEX($J$297:$R$300,MATCH(R$303,$I$297:$I$300,0),MATCH(R$302,$J$296:$R$296,0))+IF(SUM($H349:$I349)&gt;0,INDEX($U$297:$AC$300,MATCH(R$303,$I$297:$I$300,0),MATCH(R$302,$J$296:$R$296,0)))</f>
        <v>2</v>
      </c>
      <c r="S349" s="757" cm="1">
        <f t="array" ref="S349">INDEX($H349:$K349,0,MATCH(S$303,$H$303:$K$303,0))*INDEX($J$297:$R$300,MATCH(S$303,$I$297:$I$300,0),MATCH(S$302,$J$296:$R$296,0))+IF(SUM($H349:$I349)&gt;0,INDEX($U$297:$AC$300,MATCH(S$303,$I$297:$I$300,0),MATCH(S$302,$J$296:$R$296,0)))</f>
        <v>0</v>
      </c>
      <c r="T349" s="757" cm="1">
        <f t="array" ref="T349">INDEX($H349:$K349,0,MATCH(T$303,$H$303:$K$303,0))*INDEX($J$297:$R$300,MATCH(T$303,$I$297:$I$300,0),MATCH(T$302,$J$296:$R$296,0))+IF(SUM($H349:$I349)&gt;0,INDEX($U$297:$AC$300,MATCH(T$303,$I$297:$I$300,0),MATCH(T$302,$J$296:$R$296,0)))</f>
        <v>1</v>
      </c>
      <c r="U349" s="757" cm="1">
        <f t="array" ref="U349">INDEX($H349:$K349,0,MATCH(U$303,$H$303:$K$303,0))*INDEX($J$297:$R$300,MATCH(U$303,$I$297:$I$300,0),MATCH(U$302,$J$296:$R$296,0))+IF(SUM($H349:$I349)&gt;0,INDEX($U$297:$AC$300,MATCH(U$303,$I$297:$I$300,0),MATCH(U$302,$J$296:$R$296,0)))</f>
        <v>1</v>
      </c>
      <c r="V349" s="757" cm="1">
        <f t="array" ref="V349">INDEX($H349:$K349,0,MATCH(V$303,$H$303:$K$303,0))*INDEX($J$297:$R$300,MATCH(V$303,$I$297:$I$300,0),MATCH(V$302,$J$296:$R$296,0))+IF(SUM($H349:$I349)&gt;0,INDEX($U$297:$AC$300,MATCH(V$303,$I$297:$I$300,0),MATCH(V$302,$J$296:$R$296,0)))</f>
        <v>2</v>
      </c>
      <c r="W349" s="757" cm="1">
        <f t="array" ref="W349">INDEX($H349:$K349,0,MATCH(W$303,$H$303:$K$303,0))*INDEX($J$297:$R$300,MATCH(W$303,$I$297:$I$300,0),MATCH(W$302,$J$296:$R$296,0))+IF(SUM($H349:$I349)&gt;0,INDEX($U$297:$AC$300,MATCH(W$303,$I$297:$I$300,0),MATCH(W$302,$J$296:$R$296,0)))</f>
        <v>0</v>
      </c>
      <c r="X349" s="757" cm="1">
        <f t="array" ref="X349">INDEX($H349:$K349,0,MATCH(X$303,$H$303:$K$303,0))*INDEX($J$297:$R$300,MATCH(X$303,$I$297:$I$300,0),MATCH(X$302,$J$296:$R$296,0))+IF(SUM($H349:$I349)&gt;0,INDEX($U$297:$AC$300,MATCH(X$303,$I$297:$I$300,0),MATCH(X$302,$J$296:$R$296,0)))</f>
        <v>1</v>
      </c>
      <c r="Y349" s="757" cm="1">
        <f t="array" ref="Y349">INDEX($H349:$K349,0,MATCH(Y$303,$H$303:$K$303,0))*INDEX($J$297:$R$300,MATCH(Y$303,$I$297:$I$300,0),MATCH(Y$302,$J$296:$R$296,0))+IF(SUM($H349:$I349)&gt;0,INDEX($U$297:$AC$300,MATCH(Y$303,$I$297:$I$300,0),MATCH(Y$302,$J$296:$R$296,0)))</f>
        <v>1</v>
      </c>
      <c r="Z349" s="757" cm="1">
        <f t="array" ref="Z349">INDEX($H349:$K349,0,MATCH(Z$303,$H$303:$K$303,0))*INDEX($J$297:$R$300,MATCH(Z$303,$I$297:$I$300,0),MATCH(Z$302,$J$296:$R$296,0))+IF(SUM($H349:$I349)&gt;0,INDEX($U$297:$AC$300,MATCH(Z$303,$I$297:$I$300,0),MATCH(Z$302,$J$296:$R$296,0)))</f>
        <v>2</v>
      </c>
      <c r="AA349" s="757" cm="1">
        <f t="array" ref="AA349">INDEX($H349:$K349,0,MATCH(AA$303,$H$303:$K$303,0))*INDEX($J$297:$R$300,MATCH(AA$303,$I$297:$I$300,0),MATCH(AA$302,$J$296:$R$296,0))+IF(SUM($H349:$I349)&gt;0,INDEX($U$297:$AC$300,MATCH(AA$303,$I$297:$I$300,0),MATCH(AA$302,$J$296:$R$296,0)))</f>
        <v>0</v>
      </c>
      <c r="AB349" s="757" cm="1">
        <f t="array" ref="AB349">INDEX($H349:$K349,0,MATCH(AB$303,$H$303:$K$303,0))*INDEX($J$297:$R$300,MATCH(AB$303,$I$297:$I$300,0),MATCH(AB$302,$J$296:$R$296,0))+IF(SUM($H349:$I349)&gt;0,INDEX($U$297:$AC$300,MATCH(AB$303,$I$297:$I$300,0),MATCH(AB$302,$J$296:$R$296,0)))</f>
        <v>0</v>
      </c>
      <c r="AC349" s="757" cm="1">
        <f t="array" ref="AC349">INDEX($H349:$K349,0,MATCH(AC$303,$H$303:$K$303,0))*INDEX($J$297:$R$300,MATCH(AC$303,$I$297:$I$300,0),MATCH(AC$302,$J$296:$R$296,0))+IF(SUM($H349:$I349)&gt;0,INDEX($U$297:$AC$300,MATCH(AC$303,$I$297:$I$300,0),MATCH(AC$302,$J$296:$R$296,0)))</f>
        <v>1</v>
      </c>
      <c r="AD349" s="757" cm="1">
        <f t="array" ref="AD349">INDEX($H349:$K349,0,MATCH(AD$303,$H$303:$K$303,0))*INDEX($J$297:$R$300,MATCH(AD$303,$I$297:$I$300,0),MATCH(AD$302,$J$296:$R$296,0))+IF(SUM($H349:$I349)&gt;0,INDEX($U$297:$AC$300,MATCH(AD$303,$I$297:$I$300,0),MATCH(AD$302,$J$296:$R$296,0)))</f>
        <v>2</v>
      </c>
      <c r="AE349" s="757" cm="1">
        <f t="array" ref="AE349">INDEX($H349:$K349,0,MATCH(AE$303,$H$303:$K$303,0))*INDEX($J$297:$R$300,MATCH(AE$303,$I$297:$I$300,0),MATCH(AE$302,$J$296:$R$296,0))+IF(SUM($H349:$I349)&gt;0,INDEX($U$297:$AC$300,MATCH(AE$303,$I$297:$I$300,0),MATCH(AE$302,$J$296:$R$296,0)))</f>
        <v>0</v>
      </c>
      <c r="AF349" s="757" cm="1">
        <f t="array" ref="AF349">INDEX($H349:$K349,0,MATCH(AF$303,$H$303:$K$303,0))*INDEX($J$297:$R$300,MATCH(AF$303,$I$297:$I$300,0),MATCH(AF$302,$J$296:$R$296,0))+IF(SUM($H349:$I349)&gt;0,INDEX($U$297:$AC$300,MATCH(AF$303,$I$297:$I$300,0),MATCH(AF$302,$J$296:$R$296,0)))</f>
        <v>0</v>
      </c>
      <c r="AG349" s="757" cm="1">
        <f t="array" ref="AG349">INDEX($H349:$K349,0,MATCH(AG$303,$H$303:$K$303,0))*INDEX($J$297:$R$300,MATCH(AG$303,$I$297:$I$300,0),MATCH(AG$302,$J$296:$R$296,0))+IF(SUM($H349:$I349)&gt;0,INDEX($U$297:$AC$300,MATCH(AG$303,$I$297:$I$300,0),MATCH(AG$302,$J$296:$R$296,0)))</f>
        <v>1</v>
      </c>
      <c r="AH349" s="757" cm="1">
        <f t="array" ref="AH349">INDEX($H349:$K349,0,MATCH(AH$303,$H$303:$K$303,0))*INDEX($J$297:$R$300,MATCH(AH$303,$I$297:$I$300,0),MATCH(AH$302,$J$296:$R$296,0))+IF(SUM($H349:$I349)&gt;0,INDEX($U$297:$AC$300,MATCH(AH$303,$I$297:$I$300,0),MATCH(AH$302,$J$296:$R$296,0)))</f>
        <v>2</v>
      </c>
      <c r="AI349" s="757" cm="1">
        <f t="array" ref="AI349">INDEX($H349:$K349,0,MATCH(AI$303,$H$303:$K$303,0))*INDEX($J$297:$R$300,MATCH(AI$303,$I$297:$I$300,0),MATCH(AI$302,$J$296:$R$296,0))+IF(SUM($H349:$I349)&gt;0,INDEX($U$297:$AC$300,MATCH(AI$303,$I$297:$I$300,0),MATCH(AI$302,$J$296:$R$296,0)))</f>
        <v>0</v>
      </c>
      <c r="AJ349" s="757" cm="1">
        <f t="array" ref="AJ349">INDEX($H349:$K349,0,MATCH(AJ$303,$H$303:$K$303,0))*INDEX($J$297:$R$300,MATCH(AJ$303,$I$297:$I$300,0),MATCH(AJ$302,$J$296:$R$296,0))+IF(SUM($H349:$I349)&gt;0,INDEX($U$297:$AC$300,MATCH(AJ$303,$I$297:$I$300,0),MATCH(AJ$302,$J$296:$R$296,0)))</f>
        <v>0</v>
      </c>
      <c r="AK349" s="757" cm="1">
        <f t="array" ref="AK349">INDEX($H349:$K349,0,MATCH(AK$303,$H$303:$K$303,0))*INDEX($J$297:$R$300,MATCH(AK$303,$I$297:$I$300,0),MATCH(AK$302,$J$296:$R$296,0))+IF(SUM($H349:$I349)&gt;0,INDEX($U$297:$AC$300,MATCH(AK$303,$I$297:$I$300,0),MATCH(AK$302,$J$296:$R$296,0)))</f>
        <v>1</v>
      </c>
      <c r="AL349" s="757" cm="1">
        <f t="array" ref="AL349">INDEX($H349:$K349,0,MATCH(AL$303,$H$303:$K$303,0))*INDEX($J$297:$R$300,MATCH(AL$303,$I$297:$I$300,0),MATCH(AL$302,$J$296:$R$296,0))+IF(SUM($H349:$I349)&gt;0,INDEX($U$297:$AC$300,MATCH(AL$303,$I$297:$I$300,0),MATCH(AL$302,$J$296:$R$296,0)))</f>
        <v>2</v>
      </c>
      <c r="AM349" s="757" cm="1">
        <f t="array" ref="AM349">INDEX($H349:$K349,0,MATCH(AM$303,$H$303:$K$303,0))*INDEX($J$297:$R$300,MATCH(AM$303,$I$297:$I$300,0),MATCH(AM$302,$J$296:$R$296,0))+IF(SUM($H349:$I349)&gt;0,INDEX($U$297:$AC$300,MATCH(AM$303,$I$297:$I$300,0),MATCH(AM$302,$J$296:$R$296,0)))</f>
        <v>0</v>
      </c>
      <c r="AN349" s="757" cm="1">
        <f t="array" ref="AN349">INDEX($H349:$K349,0,MATCH(AN$303,$H$303:$K$303,0))*INDEX($J$297:$R$300,MATCH(AN$303,$I$297:$I$300,0),MATCH(AN$302,$J$296:$R$296,0))+IF(SUM($H349:$I349)&gt;0,INDEX($U$297:$AC$300,MATCH(AN$303,$I$297:$I$300,0),MATCH(AN$302,$J$296:$R$296,0)))</f>
        <v>0</v>
      </c>
      <c r="AO349" s="757" cm="1">
        <f t="array" ref="AO349">INDEX($H349:$K349,0,MATCH(AO$303,$H$303:$K$303,0))*INDEX($J$297:$R$300,MATCH(AO$303,$I$297:$I$300,0),MATCH(AO$302,$J$296:$R$296,0))+IF(SUM($H349:$I349)&gt;0,INDEX($U$297:$AC$300,MATCH(AO$303,$I$297:$I$300,0),MATCH(AO$302,$J$296:$R$296,0)))</f>
        <v>1</v>
      </c>
      <c r="AP349" s="757" cm="1">
        <f t="array" ref="AP349">INDEX($H349:$K349,0,MATCH(AP$303,$H$303:$K$303,0))*INDEX($J$297:$R$300,MATCH(AP$303,$I$297:$I$300,0),MATCH(AP$302,$J$296:$R$296,0))+IF(SUM($H349:$I349)&gt;0,INDEX($U$297:$AC$300,MATCH(AP$303,$I$297:$I$300,0),MATCH(AP$302,$J$296:$R$296,0)))</f>
        <v>2</v>
      </c>
      <c r="AQ349" s="757" cm="1">
        <f t="array" ref="AQ349">INDEX($H349:$K349,0,MATCH(AQ$303,$H$303:$K$303,0))*INDEX($J$297:$R$300,MATCH(AQ$303,$I$297:$I$300,0),MATCH(AQ$302,$J$296:$R$296,0))+IF(SUM($H349:$I349)&gt;0,INDEX($U$297:$AC$300,MATCH(AQ$303,$I$297:$I$300,0),MATCH(AQ$302,$J$296:$R$296,0)))</f>
        <v>0</v>
      </c>
      <c r="AR349" s="757" cm="1">
        <f t="array" ref="AR349">INDEX($H349:$K349,0,MATCH(AR$303,$H$303:$K$303,0))*INDEX($J$297:$R$300,MATCH(AR$303,$I$297:$I$300,0),MATCH(AR$302,$J$296:$R$296,0))+IF(SUM($H349:$I349)&gt;0,INDEX($U$297:$AC$300,MATCH(AR$303,$I$297:$I$300,0),MATCH(AR$302,$J$296:$R$296,0)))</f>
        <v>0</v>
      </c>
      <c r="AS349" s="757" cm="1">
        <f t="array" ref="AS349">INDEX($H349:$K349,0,MATCH(AS$303,$H$303:$K$303,0))*INDEX($J$297:$R$300,MATCH(AS$303,$I$297:$I$300,0),MATCH(AS$302,$J$296:$R$296,0))+IF(SUM($H349:$I349)&gt;0,INDEX($U$297:$AC$300,MATCH(AS$303,$I$297:$I$300,0),MATCH(AS$302,$J$296:$R$296,0)))</f>
        <v>1</v>
      </c>
      <c r="AT349" s="757" cm="1">
        <f t="array" ref="AT349">INDEX($H349:$K349,0,MATCH(AT$303,$H$303:$K$303,0))*INDEX($J$297:$R$300,MATCH(AT$303,$I$297:$I$300,0),MATCH(AT$302,$J$296:$R$296,0))+IF(SUM($H349:$I349)&gt;0,INDEX($U$297:$AC$300,MATCH(AT$303,$I$297:$I$300,0),MATCH(AT$302,$J$296:$R$296,0)))</f>
        <v>2</v>
      </c>
      <c r="AU349" s="757"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4.5" outlineLevel="1" x14ac:dyDescent="0.35">
      <c r="A350" s="6"/>
      <c r="B350" s="7"/>
      <c r="C350" s="17"/>
      <c r="D350" s="17"/>
      <c r="E350" s="17"/>
      <c r="F350" s="26"/>
      <c r="G350" s="26" t="str">
        <f t="shared" si="157"/>
        <v>YYAA2A1z</v>
      </c>
      <c r="H350" s="223">
        <f t="shared" ref="H350:J350" si="172">IF($H290&gt;0,INDEX($Z$168:$AC$180,MATCH($M171,$Y$168:$Y$180,0),MATCH(H$303,$Z$167:$AC$167,0)),0)</f>
        <v>1</v>
      </c>
      <c r="I350" s="223">
        <f t="shared" si="172"/>
        <v>1</v>
      </c>
      <c r="J350" s="223">
        <f t="shared" si="172"/>
        <v>2</v>
      </c>
      <c r="K350" s="223">
        <f t="shared" si="126"/>
        <v>0</v>
      </c>
      <c r="L350" s="757" cm="1">
        <f t="array" ref="L350">INDEX($H350:$K350,0,MATCH(L$303,$H$303:$K$303,0))*INDEX($J$297:$R$300,MATCH(L$303,$I$297:$I$300,0),MATCH(L$302,$J$296:$R$296,0))+IF(SUM($H350:$I350)&gt;0,INDEX($U$297:$AC$300,MATCH(L$303,$I$297:$I$300,0),MATCH(L$302,$J$296:$R$296,0)))</f>
        <v>2</v>
      </c>
      <c r="M350" s="757" cm="1">
        <f t="array" ref="M350">INDEX($H350:$K350,0,MATCH(M$303,$H$303:$K$303,0))*INDEX($J$297:$R$300,MATCH(M$303,$I$297:$I$300,0),MATCH(M$302,$J$296:$R$296,0))+IF(SUM($H350:$I350)&gt;0,INDEX($U$297:$AC$300,MATCH(M$303,$I$297:$I$300,0),MATCH(M$302,$J$296:$R$296,0)))</f>
        <v>1</v>
      </c>
      <c r="N350" s="757" cm="1">
        <f t="array" ref="N350">INDEX($H350:$K350,0,MATCH(N$303,$H$303:$K$303,0))*INDEX($J$297:$R$300,MATCH(N$303,$I$297:$I$300,0),MATCH(N$302,$J$296:$R$296,0))+IF(SUM($H350:$I350)&gt;0,INDEX($U$297:$AC$300,MATCH(N$303,$I$297:$I$300,0),MATCH(N$302,$J$296:$R$296,0)))</f>
        <v>2</v>
      </c>
      <c r="O350" s="757" cm="1">
        <f t="array" ref="O350">INDEX($H350:$K350,0,MATCH(O$303,$H$303:$K$303,0))*INDEX($J$297:$R$300,MATCH(O$303,$I$297:$I$300,0),MATCH(O$302,$J$296:$R$296,0))+IF(SUM($H350:$I350)&gt;0,INDEX($U$297:$AC$300,MATCH(O$303,$I$297:$I$300,0),MATCH(O$302,$J$296:$R$296,0)))</f>
        <v>0</v>
      </c>
      <c r="P350" s="757" cm="1">
        <f t="array" ref="P350">INDEX($H350:$K350,0,MATCH(P$303,$H$303:$K$303,0))*INDEX($J$297:$R$300,MATCH(P$303,$I$297:$I$300,0),MATCH(P$302,$J$296:$R$296,0))+IF(SUM($H350:$I350)&gt;0,INDEX($U$297:$AC$300,MATCH(P$303,$I$297:$I$300,0),MATCH(P$302,$J$296:$R$296,0)))</f>
        <v>2</v>
      </c>
      <c r="Q350" s="757" cm="1">
        <f t="array" ref="Q350">INDEX($H350:$K350,0,MATCH(Q$303,$H$303:$K$303,0))*INDEX($J$297:$R$300,MATCH(Q$303,$I$297:$I$300,0),MATCH(Q$302,$J$296:$R$296,0))+IF(SUM($H350:$I350)&gt;0,INDEX($U$297:$AC$300,MATCH(Q$303,$I$297:$I$300,0),MATCH(Q$302,$J$296:$R$296,0)))</f>
        <v>1</v>
      </c>
      <c r="R350" s="757" cm="1">
        <f t="array" ref="R350">INDEX($H350:$K350,0,MATCH(R$303,$H$303:$K$303,0))*INDEX($J$297:$R$300,MATCH(R$303,$I$297:$I$300,0),MATCH(R$302,$J$296:$R$296,0))+IF(SUM($H350:$I350)&gt;0,INDEX($U$297:$AC$300,MATCH(R$303,$I$297:$I$300,0),MATCH(R$302,$J$296:$R$296,0)))</f>
        <v>2</v>
      </c>
      <c r="S350" s="757" cm="1">
        <f t="array" ref="S350">INDEX($H350:$K350,0,MATCH(S$303,$H$303:$K$303,0))*INDEX($J$297:$R$300,MATCH(S$303,$I$297:$I$300,0),MATCH(S$302,$J$296:$R$296,0))+IF(SUM($H350:$I350)&gt;0,INDEX($U$297:$AC$300,MATCH(S$303,$I$297:$I$300,0),MATCH(S$302,$J$296:$R$296,0)))</f>
        <v>0</v>
      </c>
      <c r="T350" s="757" cm="1">
        <f t="array" ref="T350">INDEX($H350:$K350,0,MATCH(T$303,$H$303:$K$303,0))*INDEX($J$297:$R$300,MATCH(T$303,$I$297:$I$300,0),MATCH(T$302,$J$296:$R$296,0))+IF(SUM($H350:$I350)&gt;0,INDEX($U$297:$AC$300,MATCH(T$303,$I$297:$I$300,0),MATCH(T$302,$J$296:$R$296,0)))</f>
        <v>2</v>
      </c>
      <c r="U350" s="757" cm="1">
        <f t="array" ref="U350">INDEX($H350:$K350,0,MATCH(U$303,$H$303:$K$303,0))*INDEX($J$297:$R$300,MATCH(U$303,$I$297:$I$300,0),MATCH(U$302,$J$296:$R$296,0))+IF(SUM($H350:$I350)&gt;0,INDEX($U$297:$AC$300,MATCH(U$303,$I$297:$I$300,0),MATCH(U$302,$J$296:$R$296,0)))</f>
        <v>1</v>
      </c>
      <c r="V350" s="757" cm="1">
        <f t="array" ref="V350">INDEX($H350:$K350,0,MATCH(V$303,$H$303:$K$303,0))*INDEX($J$297:$R$300,MATCH(V$303,$I$297:$I$300,0),MATCH(V$302,$J$296:$R$296,0))+IF(SUM($H350:$I350)&gt;0,INDEX($U$297:$AC$300,MATCH(V$303,$I$297:$I$300,0),MATCH(V$302,$J$296:$R$296,0)))</f>
        <v>2</v>
      </c>
      <c r="W350" s="757" cm="1">
        <f t="array" ref="W350">INDEX($H350:$K350,0,MATCH(W$303,$H$303:$K$303,0))*INDEX($J$297:$R$300,MATCH(W$303,$I$297:$I$300,0),MATCH(W$302,$J$296:$R$296,0))+IF(SUM($H350:$I350)&gt;0,INDEX($U$297:$AC$300,MATCH(W$303,$I$297:$I$300,0),MATCH(W$302,$J$296:$R$296,0)))</f>
        <v>0</v>
      </c>
      <c r="X350" s="757" cm="1">
        <f t="array" ref="X350">INDEX($H350:$K350,0,MATCH(X$303,$H$303:$K$303,0))*INDEX($J$297:$R$300,MATCH(X$303,$I$297:$I$300,0),MATCH(X$302,$J$296:$R$296,0))+IF(SUM($H350:$I350)&gt;0,INDEX($U$297:$AC$300,MATCH(X$303,$I$297:$I$300,0),MATCH(X$302,$J$296:$R$296,0)))</f>
        <v>2</v>
      </c>
      <c r="Y350" s="757" cm="1">
        <f t="array" ref="Y350">INDEX($H350:$K350,0,MATCH(Y$303,$H$303:$K$303,0))*INDEX($J$297:$R$300,MATCH(Y$303,$I$297:$I$300,0),MATCH(Y$302,$J$296:$R$296,0))+IF(SUM($H350:$I350)&gt;0,INDEX($U$297:$AC$300,MATCH(Y$303,$I$297:$I$300,0),MATCH(Y$302,$J$296:$R$296,0)))</f>
        <v>1</v>
      </c>
      <c r="Z350" s="757" cm="1">
        <f t="array" ref="Z350">INDEX($H350:$K350,0,MATCH(Z$303,$H$303:$K$303,0))*INDEX($J$297:$R$300,MATCH(Z$303,$I$297:$I$300,0),MATCH(Z$302,$J$296:$R$296,0))+IF(SUM($H350:$I350)&gt;0,INDEX($U$297:$AC$300,MATCH(Z$303,$I$297:$I$300,0),MATCH(Z$302,$J$296:$R$296,0)))</f>
        <v>2</v>
      </c>
      <c r="AA350" s="757" cm="1">
        <f t="array" ref="AA350">INDEX($H350:$K350,0,MATCH(AA$303,$H$303:$K$303,0))*INDEX($J$297:$R$300,MATCH(AA$303,$I$297:$I$300,0),MATCH(AA$302,$J$296:$R$296,0))+IF(SUM($H350:$I350)&gt;0,INDEX($U$297:$AC$300,MATCH(AA$303,$I$297:$I$300,0),MATCH(AA$302,$J$296:$R$296,0)))</f>
        <v>0</v>
      </c>
      <c r="AB350" s="757" cm="1">
        <f t="array" ref="AB350">INDEX($H350:$K350,0,MATCH(AB$303,$H$303:$K$303,0))*INDEX($J$297:$R$300,MATCH(AB$303,$I$297:$I$300,0),MATCH(AB$302,$J$296:$R$296,0))+IF(SUM($H350:$I350)&gt;0,INDEX($U$297:$AC$300,MATCH(AB$303,$I$297:$I$300,0),MATCH(AB$302,$J$296:$R$296,0)))</f>
        <v>1</v>
      </c>
      <c r="AC350" s="757" cm="1">
        <f t="array" ref="AC350">INDEX($H350:$K350,0,MATCH(AC$303,$H$303:$K$303,0))*INDEX($J$297:$R$300,MATCH(AC$303,$I$297:$I$300,0),MATCH(AC$302,$J$296:$R$296,0))+IF(SUM($H350:$I350)&gt;0,INDEX($U$297:$AC$300,MATCH(AC$303,$I$297:$I$300,0),MATCH(AC$302,$J$296:$R$296,0)))</f>
        <v>1</v>
      </c>
      <c r="AD350" s="757" cm="1">
        <f t="array" ref="AD350">INDEX($H350:$K350,0,MATCH(AD$303,$H$303:$K$303,0))*INDEX($J$297:$R$300,MATCH(AD$303,$I$297:$I$300,0),MATCH(AD$302,$J$296:$R$296,0))+IF(SUM($H350:$I350)&gt;0,INDEX($U$297:$AC$300,MATCH(AD$303,$I$297:$I$300,0),MATCH(AD$302,$J$296:$R$296,0)))</f>
        <v>2</v>
      </c>
      <c r="AE350" s="757" cm="1">
        <f t="array" ref="AE350">INDEX($H350:$K350,0,MATCH(AE$303,$H$303:$K$303,0))*INDEX($J$297:$R$300,MATCH(AE$303,$I$297:$I$300,0),MATCH(AE$302,$J$296:$R$296,0))+IF(SUM($H350:$I350)&gt;0,INDEX($U$297:$AC$300,MATCH(AE$303,$I$297:$I$300,0),MATCH(AE$302,$J$296:$R$296,0)))</f>
        <v>0</v>
      </c>
      <c r="AF350" s="757" cm="1">
        <f t="array" ref="AF350">INDEX($H350:$K350,0,MATCH(AF$303,$H$303:$K$303,0))*INDEX($J$297:$R$300,MATCH(AF$303,$I$297:$I$300,0),MATCH(AF$302,$J$296:$R$296,0))+IF(SUM($H350:$I350)&gt;0,INDEX($U$297:$AC$300,MATCH(AF$303,$I$297:$I$300,0),MATCH(AF$302,$J$296:$R$296,0)))</f>
        <v>1</v>
      </c>
      <c r="AG350" s="757" cm="1">
        <f t="array" ref="AG350">INDEX($H350:$K350,0,MATCH(AG$303,$H$303:$K$303,0))*INDEX($J$297:$R$300,MATCH(AG$303,$I$297:$I$300,0),MATCH(AG$302,$J$296:$R$296,0))+IF(SUM($H350:$I350)&gt;0,INDEX($U$297:$AC$300,MATCH(AG$303,$I$297:$I$300,0),MATCH(AG$302,$J$296:$R$296,0)))</f>
        <v>1</v>
      </c>
      <c r="AH350" s="757" cm="1">
        <f t="array" ref="AH350">INDEX($H350:$K350,0,MATCH(AH$303,$H$303:$K$303,0))*INDEX($J$297:$R$300,MATCH(AH$303,$I$297:$I$300,0),MATCH(AH$302,$J$296:$R$296,0))+IF(SUM($H350:$I350)&gt;0,INDEX($U$297:$AC$300,MATCH(AH$303,$I$297:$I$300,0),MATCH(AH$302,$J$296:$R$296,0)))</f>
        <v>2</v>
      </c>
      <c r="AI350" s="757" cm="1">
        <f t="array" ref="AI350">INDEX($H350:$K350,0,MATCH(AI$303,$H$303:$K$303,0))*INDEX($J$297:$R$300,MATCH(AI$303,$I$297:$I$300,0),MATCH(AI$302,$J$296:$R$296,0))+IF(SUM($H350:$I350)&gt;0,INDEX($U$297:$AC$300,MATCH(AI$303,$I$297:$I$300,0),MATCH(AI$302,$J$296:$R$296,0)))</f>
        <v>0</v>
      </c>
      <c r="AJ350" s="757" cm="1">
        <f t="array" ref="AJ350">INDEX($H350:$K350,0,MATCH(AJ$303,$H$303:$K$303,0))*INDEX($J$297:$R$300,MATCH(AJ$303,$I$297:$I$300,0),MATCH(AJ$302,$J$296:$R$296,0))+IF(SUM($H350:$I350)&gt;0,INDEX($U$297:$AC$300,MATCH(AJ$303,$I$297:$I$300,0),MATCH(AJ$302,$J$296:$R$296,0)))</f>
        <v>1</v>
      </c>
      <c r="AK350" s="757" cm="1">
        <f t="array" ref="AK350">INDEX($H350:$K350,0,MATCH(AK$303,$H$303:$K$303,0))*INDEX($J$297:$R$300,MATCH(AK$303,$I$297:$I$300,0),MATCH(AK$302,$J$296:$R$296,0))+IF(SUM($H350:$I350)&gt;0,INDEX($U$297:$AC$300,MATCH(AK$303,$I$297:$I$300,0),MATCH(AK$302,$J$296:$R$296,0)))</f>
        <v>1</v>
      </c>
      <c r="AL350" s="757" cm="1">
        <f t="array" ref="AL350">INDEX($H350:$K350,0,MATCH(AL$303,$H$303:$K$303,0))*INDEX($J$297:$R$300,MATCH(AL$303,$I$297:$I$300,0),MATCH(AL$302,$J$296:$R$296,0))+IF(SUM($H350:$I350)&gt;0,INDEX($U$297:$AC$300,MATCH(AL$303,$I$297:$I$300,0),MATCH(AL$302,$J$296:$R$296,0)))</f>
        <v>2</v>
      </c>
      <c r="AM350" s="757" cm="1">
        <f t="array" ref="AM350">INDEX($H350:$K350,0,MATCH(AM$303,$H$303:$K$303,0))*INDEX($J$297:$R$300,MATCH(AM$303,$I$297:$I$300,0),MATCH(AM$302,$J$296:$R$296,0))+IF(SUM($H350:$I350)&gt;0,INDEX($U$297:$AC$300,MATCH(AM$303,$I$297:$I$300,0),MATCH(AM$302,$J$296:$R$296,0)))</f>
        <v>0</v>
      </c>
      <c r="AN350" s="757" cm="1">
        <f t="array" ref="AN350">INDEX($H350:$K350,0,MATCH(AN$303,$H$303:$K$303,0))*INDEX($J$297:$R$300,MATCH(AN$303,$I$297:$I$300,0),MATCH(AN$302,$J$296:$R$296,0))+IF(SUM($H350:$I350)&gt;0,INDEX($U$297:$AC$300,MATCH(AN$303,$I$297:$I$300,0),MATCH(AN$302,$J$296:$R$296,0)))</f>
        <v>1</v>
      </c>
      <c r="AO350" s="757" cm="1">
        <f t="array" ref="AO350">INDEX($H350:$K350,0,MATCH(AO$303,$H$303:$K$303,0))*INDEX($J$297:$R$300,MATCH(AO$303,$I$297:$I$300,0),MATCH(AO$302,$J$296:$R$296,0))+IF(SUM($H350:$I350)&gt;0,INDEX($U$297:$AC$300,MATCH(AO$303,$I$297:$I$300,0),MATCH(AO$302,$J$296:$R$296,0)))</f>
        <v>1</v>
      </c>
      <c r="AP350" s="757" cm="1">
        <f t="array" ref="AP350">INDEX($H350:$K350,0,MATCH(AP$303,$H$303:$K$303,0))*INDEX($J$297:$R$300,MATCH(AP$303,$I$297:$I$300,0),MATCH(AP$302,$J$296:$R$296,0))+IF(SUM($H350:$I350)&gt;0,INDEX($U$297:$AC$300,MATCH(AP$303,$I$297:$I$300,0),MATCH(AP$302,$J$296:$R$296,0)))</f>
        <v>2</v>
      </c>
      <c r="AQ350" s="757" cm="1">
        <f t="array" ref="AQ350">INDEX($H350:$K350,0,MATCH(AQ$303,$H$303:$K$303,0))*INDEX($J$297:$R$300,MATCH(AQ$303,$I$297:$I$300,0),MATCH(AQ$302,$J$296:$R$296,0))+IF(SUM($H350:$I350)&gt;0,INDEX($U$297:$AC$300,MATCH(AQ$303,$I$297:$I$300,0),MATCH(AQ$302,$J$296:$R$296,0)))</f>
        <v>0</v>
      </c>
      <c r="AR350" s="757" cm="1">
        <f t="array" ref="AR350">INDEX($H350:$K350,0,MATCH(AR$303,$H$303:$K$303,0))*INDEX($J$297:$R$300,MATCH(AR$303,$I$297:$I$300,0),MATCH(AR$302,$J$296:$R$296,0))+IF(SUM($H350:$I350)&gt;0,INDEX($U$297:$AC$300,MATCH(AR$303,$I$297:$I$300,0),MATCH(AR$302,$J$296:$R$296,0)))</f>
        <v>1</v>
      </c>
      <c r="AS350" s="757" cm="1">
        <f t="array" ref="AS350">INDEX($H350:$K350,0,MATCH(AS$303,$H$303:$K$303,0))*INDEX($J$297:$R$300,MATCH(AS$303,$I$297:$I$300,0),MATCH(AS$302,$J$296:$R$296,0))+IF(SUM($H350:$I350)&gt;0,INDEX($U$297:$AC$300,MATCH(AS$303,$I$297:$I$300,0),MATCH(AS$302,$J$296:$R$296,0)))</f>
        <v>1</v>
      </c>
      <c r="AT350" s="757" cm="1">
        <f t="array" ref="AT350">INDEX($H350:$K350,0,MATCH(AT$303,$H$303:$K$303,0))*INDEX($J$297:$R$300,MATCH(AT$303,$I$297:$I$300,0),MATCH(AT$302,$J$296:$R$296,0))+IF(SUM($H350:$I350)&gt;0,INDEX($U$297:$AC$300,MATCH(AT$303,$I$297:$I$300,0),MATCH(AT$302,$J$296:$R$296,0)))</f>
        <v>2</v>
      </c>
      <c r="AU350" s="757"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4.5" outlineLevel="1" x14ac:dyDescent="0.35">
      <c r="A351" s="6"/>
      <c r="B351" s="7"/>
      <c r="C351" s="17"/>
      <c r="D351" s="17"/>
      <c r="E351" s="17"/>
      <c r="F351" s="26"/>
      <c r="G351" s="26" t="str">
        <f t="shared" si="157"/>
        <v>YYAA2A1zd</v>
      </c>
      <c r="H351" s="223">
        <f t="shared" ref="H351:J351" si="173">IF($H291&gt;0,INDEX($Z$168:$AC$180,MATCH($M172,$Y$168:$Y$180,0),MATCH(H$303,$Z$167:$AC$167,0)),0)</f>
        <v>0</v>
      </c>
      <c r="I351" s="223">
        <f t="shared" si="173"/>
        <v>1</v>
      </c>
      <c r="J351" s="223">
        <f t="shared" si="173"/>
        <v>2</v>
      </c>
      <c r="K351" s="223">
        <f t="shared" si="126"/>
        <v>0</v>
      </c>
      <c r="L351" s="757" cm="1">
        <f t="array" ref="L351">INDEX($H351:$K351,0,MATCH(L$303,$H$303:$K$303,0))*INDEX($J$297:$R$300,MATCH(L$303,$I$297:$I$300,0),MATCH(L$302,$J$296:$R$296,0))+IF(SUM($H351:$I351)&gt;0,INDEX($U$297:$AC$300,MATCH(L$303,$I$297:$I$300,0),MATCH(L$302,$J$296:$R$296,0)))</f>
        <v>1</v>
      </c>
      <c r="M351" s="757" cm="1">
        <f t="array" ref="M351">INDEX($H351:$K351,0,MATCH(M$303,$H$303:$K$303,0))*INDEX($J$297:$R$300,MATCH(M$303,$I$297:$I$300,0),MATCH(M$302,$J$296:$R$296,0))+IF(SUM($H351:$I351)&gt;0,INDEX($U$297:$AC$300,MATCH(M$303,$I$297:$I$300,0),MATCH(M$302,$J$296:$R$296,0)))</f>
        <v>1</v>
      </c>
      <c r="N351" s="757" cm="1">
        <f t="array" ref="N351">INDEX($H351:$K351,0,MATCH(N$303,$H$303:$K$303,0))*INDEX($J$297:$R$300,MATCH(N$303,$I$297:$I$300,0),MATCH(N$302,$J$296:$R$296,0))+IF(SUM($H351:$I351)&gt;0,INDEX($U$297:$AC$300,MATCH(N$303,$I$297:$I$300,0),MATCH(N$302,$J$296:$R$296,0)))</f>
        <v>2</v>
      </c>
      <c r="O351" s="757" cm="1">
        <f t="array" ref="O351">INDEX($H351:$K351,0,MATCH(O$303,$H$303:$K$303,0))*INDEX($J$297:$R$300,MATCH(O$303,$I$297:$I$300,0),MATCH(O$302,$J$296:$R$296,0))+IF(SUM($H351:$I351)&gt;0,INDEX($U$297:$AC$300,MATCH(O$303,$I$297:$I$300,0),MATCH(O$302,$J$296:$R$296,0)))</f>
        <v>0</v>
      </c>
      <c r="P351" s="757" cm="1">
        <f t="array" ref="P351">INDEX($H351:$K351,0,MATCH(P$303,$H$303:$K$303,0))*INDEX($J$297:$R$300,MATCH(P$303,$I$297:$I$300,0),MATCH(P$302,$J$296:$R$296,0))+IF(SUM($H351:$I351)&gt;0,INDEX($U$297:$AC$300,MATCH(P$303,$I$297:$I$300,0),MATCH(P$302,$J$296:$R$296,0)))</f>
        <v>1</v>
      </c>
      <c r="Q351" s="757" cm="1">
        <f t="array" ref="Q351">INDEX($H351:$K351,0,MATCH(Q$303,$H$303:$K$303,0))*INDEX($J$297:$R$300,MATCH(Q$303,$I$297:$I$300,0),MATCH(Q$302,$J$296:$R$296,0))+IF(SUM($H351:$I351)&gt;0,INDEX($U$297:$AC$300,MATCH(Q$303,$I$297:$I$300,0),MATCH(Q$302,$J$296:$R$296,0)))</f>
        <v>1</v>
      </c>
      <c r="R351" s="757" cm="1">
        <f t="array" ref="R351">INDEX($H351:$K351,0,MATCH(R$303,$H$303:$K$303,0))*INDEX($J$297:$R$300,MATCH(R$303,$I$297:$I$300,0),MATCH(R$302,$J$296:$R$296,0))+IF(SUM($H351:$I351)&gt;0,INDEX($U$297:$AC$300,MATCH(R$303,$I$297:$I$300,0),MATCH(R$302,$J$296:$R$296,0)))</f>
        <v>2</v>
      </c>
      <c r="S351" s="757" cm="1">
        <f t="array" ref="S351">INDEX($H351:$K351,0,MATCH(S$303,$H$303:$K$303,0))*INDEX($J$297:$R$300,MATCH(S$303,$I$297:$I$300,0),MATCH(S$302,$J$296:$R$296,0))+IF(SUM($H351:$I351)&gt;0,INDEX($U$297:$AC$300,MATCH(S$303,$I$297:$I$300,0),MATCH(S$302,$J$296:$R$296,0)))</f>
        <v>0</v>
      </c>
      <c r="T351" s="757" cm="1">
        <f t="array" ref="T351">INDEX($H351:$K351,0,MATCH(T$303,$H$303:$K$303,0))*INDEX($J$297:$R$300,MATCH(T$303,$I$297:$I$300,0),MATCH(T$302,$J$296:$R$296,0))+IF(SUM($H351:$I351)&gt;0,INDEX($U$297:$AC$300,MATCH(T$303,$I$297:$I$300,0),MATCH(T$302,$J$296:$R$296,0)))</f>
        <v>1</v>
      </c>
      <c r="U351" s="757" cm="1">
        <f t="array" ref="U351">INDEX($H351:$K351,0,MATCH(U$303,$H$303:$K$303,0))*INDEX($J$297:$R$300,MATCH(U$303,$I$297:$I$300,0),MATCH(U$302,$J$296:$R$296,0))+IF(SUM($H351:$I351)&gt;0,INDEX($U$297:$AC$300,MATCH(U$303,$I$297:$I$300,0),MATCH(U$302,$J$296:$R$296,0)))</f>
        <v>1</v>
      </c>
      <c r="V351" s="757" cm="1">
        <f t="array" ref="V351">INDEX($H351:$K351,0,MATCH(V$303,$H$303:$K$303,0))*INDEX($J$297:$R$300,MATCH(V$303,$I$297:$I$300,0),MATCH(V$302,$J$296:$R$296,0))+IF(SUM($H351:$I351)&gt;0,INDEX($U$297:$AC$300,MATCH(V$303,$I$297:$I$300,0),MATCH(V$302,$J$296:$R$296,0)))</f>
        <v>2</v>
      </c>
      <c r="W351" s="757" cm="1">
        <f t="array" ref="W351">INDEX($H351:$K351,0,MATCH(W$303,$H$303:$K$303,0))*INDEX($J$297:$R$300,MATCH(W$303,$I$297:$I$300,0),MATCH(W$302,$J$296:$R$296,0))+IF(SUM($H351:$I351)&gt;0,INDEX($U$297:$AC$300,MATCH(W$303,$I$297:$I$300,0),MATCH(W$302,$J$296:$R$296,0)))</f>
        <v>0</v>
      </c>
      <c r="X351" s="757" cm="1">
        <f t="array" ref="X351">INDEX($H351:$K351,0,MATCH(X$303,$H$303:$K$303,0))*INDEX($J$297:$R$300,MATCH(X$303,$I$297:$I$300,0),MATCH(X$302,$J$296:$R$296,0))+IF(SUM($H351:$I351)&gt;0,INDEX($U$297:$AC$300,MATCH(X$303,$I$297:$I$300,0),MATCH(X$302,$J$296:$R$296,0)))</f>
        <v>1</v>
      </c>
      <c r="Y351" s="757" cm="1">
        <f t="array" ref="Y351">INDEX($H351:$K351,0,MATCH(Y$303,$H$303:$K$303,0))*INDEX($J$297:$R$300,MATCH(Y$303,$I$297:$I$300,0),MATCH(Y$302,$J$296:$R$296,0))+IF(SUM($H351:$I351)&gt;0,INDEX($U$297:$AC$300,MATCH(Y$303,$I$297:$I$300,0),MATCH(Y$302,$J$296:$R$296,0)))</f>
        <v>1</v>
      </c>
      <c r="Z351" s="757" cm="1">
        <f t="array" ref="Z351">INDEX($H351:$K351,0,MATCH(Z$303,$H$303:$K$303,0))*INDEX($J$297:$R$300,MATCH(Z$303,$I$297:$I$300,0),MATCH(Z$302,$J$296:$R$296,0))+IF(SUM($H351:$I351)&gt;0,INDEX($U$297:$AC$300,MATCH(Z$303,$I$297:$I$300,0),MATCH(Z$302,$J$296:$R$296,0)))</f>
        <v>2</v>
      </c>
      <c r="AA351" s="757" cm="1">
        <f t="array" ref="AA351">INDEX($H351:$K351,0,MATCH(AA$303,$H$303:$K$303,0))*INDEX($J$297:$R$300,MATCH(AA$303,$I$297:$I$300,0),MATCH(AA$302,$J$296:$R$296,0))+IF(SUM($H351:$I351)&gt;0,INDEX($U$297:$AC$300,MATCH(AA$303,$I$297:$I$300,0),MATCH(AA$302,$J$296:$R$296,0)))</f>
        <v>0</v>
      </c>
      <c r="AB351" s="757" cm="1">
        <f t="array" ref="AB351">INDEX($H351:$K351,0,MATCH(AB$303,$H$303:$K$303,0))*INDEX($J$297:$R$300,MATCH(AB$303,$I$297:$I$300,0),MATCH(AB$302,$J$296:$R$296,0))+IF(SUM($H351:$I351)&gt;0,INDEX($U$297:$AC$300,MATCH(AB$303,$I$297:$I$300,0),MATCH(AB$302,$J$296:$R$296,0)))</f>
        <v>0</v>
      </c>
      <c r="AC351" s="757" cm="1">
        <f t="array" ref="AC351">INDEX($H351:$K351,0,MATCH(AC$303,$H$303:$K$303,0))*INDEX($J$297:$R$300,MATCH(AC$303,$I$297:$I$300,0),MATCH(AC$302,$J$296:$R$296,0))+IF(SUM($H351:$I351)&gt;0,INDEX($U$297:$AC$300,MATCH(AC$303,$I$297:$I$300,0),MATCH(AC$302,$J$296:$R$296,0)))</f>
        <v>1</v>
      </c>
      <c r="AD351" s="757" cm="1">
        <f t="array" ref="AD351">INDEX($H351:$K351,0,MATCH(AD$303,$H$303:$K$303,0))*INDEX($J$297:$R$300,MATCH(AD$303,$I$297:$I$300,0),MATCH(AD$302,$J$296:$R$296,0))+IF(SUM($H351:$I351)&gt;0,INDEX($U$297:$AC$300,MATCH(AD$303,$I$297:$I$300,0),MATCH(AD$302,$J$296:$R$296,0)))</f>
        <v>2</v>
      </c>
      <c r="AE351" s="757" cm="1">
        <f t="array" ref="AE351">INDEX($H351:$K351,0,MATCH(AE$303,$H$303:$K$303,0))*INDEX($J$297:$R$300,MATCH(AE$303,$I$297:$I$300,0),MATCH(AE$302,$J$296:$R$296,0))+IF(SUM($H351:$I351)&gt;0,INDEX($U$297:$AC$300,MATCH(AE$303,$I$297:$I$300,0),MATCH(AE$302,$J$296:$R$296,0)))</f>
        <v>0</v>
      </c>
      <c r="AF351" s="757" cm="1">
        <f t="array" ref="AF351">INDEX($H351:$K351,0,MATCH(AF$303,$H$303:$K$303,0))*INDEX($J$297:$R$300,MATCH(AF$303,$I$297:$I$300,0),MATCH(AF$302,$J$296:$R$296,0))+IF(SUM($H351:$I351)&gt;0,INDEX($U$297:$AC$300,MATCH(AF$303,$I$297:$I$300,0),MATCH(AF$302,$J$296:$R$296,0)))</f>
        <v>0</v>
      </c>
      <c r="AG351" s="757" cm="1">
        <f t="array" ref="AG351">INDEX($H351:$K351,0,MATCH(AG$303,$H$303:$K$303,0))*INDEX($J$297:$R$300,MATCH(AG$303,$I$297:$I$300,0),MATCH(AG$302,$J$296:$R$296,0))+IF(SUM($H351:$I351)&gt;0,INDEX($U$297:$AC$300,MATCH(AG$303,$I$297:$I$300,0),MATCH(AG$302,$J$296:$R$296,0)))</f>
        <v>1</v>
      </c>
      <c r="AH351" s="757" cm="1">
        <f t="array" ref="AH351">INDEX($H351:$K351,0,MATCH(AH$303,$H$303:$K$303,0))*INDEX($J$297:$R$300,MATCH(AH$303,$I$297:$I$300,0),MATCH(AH$302,$J$296:$R$296,0))+IF(SUM($H351:$I351)&gt;0,INDEX($U$297:$AC$300,MATCH(AH$303,$I$297:$I$300,0),MATCH(AH$302,$J$296:$R$296,0)))</f>
        <v>2</v>
      </c>
      <c r="AI351" s="757" cm="1">
        <f t="array" ref="AI351">INDEX($H351:$K351,0,MATCH(AI$303,$H$303:$K$303,0))*INDEX($J$297:$R$300,MATCH(AI$303,$I$297:$I$300,0),MATCH(AI$302,$J$296:$R$296,0))+IF(SUM($H351:$I351)&gt;0,INDEX($U$297:$AC$300,MATCH(AI$303,$I$297:$I$300,0),MATCH(AI$302,$J$296:$R$296,0)))</f>
        <v>0</v>
      </c>
      <c r="AJ351" s="757" cm="1">
        <f t="array" ref="AJ351">INDEX($H351:$K351,0,MATCH(AJ$303,$H$303:$K$303,0))*INDEX($J$297:$R$300,MATCH(AJ$303,$I$297:$I$300,0),MATCH(AJ$302,$J$296:$R$296,0))+IF(SUM($H351:$I351)&gt;0,INDEX($U$297:$AC$300,MATCH(AJ$303,$I$297:$I$300,0),MATCH(AJ$302,$J$296:$R$296,0)))</f>
        <v>0</v>
      </c>
      <c r="AK351" s="757" cm="1">
        <f t="array" ref="AK351">INDEX($H351:$K351,0,MATCH(AK$303,$H$303:$K$303,0))*INDEX($J$297:$R$300,MATCH(AK$303,$I$297:$I$300,0),MATCH(AK$302,$J$296:$R$296,0))+IF(SUM($H351:$I351)&gt;0,INDEX($U$297:$AC$300,MATCH(AK$303,$I$297:$I$300,0),MATCH(AK$302,$J$296:$R$296,0)))</f>
        <v>1</v>
      </c>
      <c r="AL351" s="757" cm="1">
        <f t="array" ref="AL351">INDEX($H351:$K351,0,MATCH(AL$303,$H$303:$K$303,0))*INDEX($J$297:$R$300,MATCH(AL$303,$I$297:$I$300,0),MATCH(AL$302,$J$296:$R$296,0))+IF(SUM($H351:$I351)&gt;0,INDEX($U$297:$AC$300,MATCH(AL$303,$I$297:$I$300,0),MATCH(AL$302,$J$296:$R$296,0)))</f>
        <v>2</v>
      </c>
      <c r="AM351" s="757" cm="1">
        <f t="array" ref="AM351">INDEX($H351:$K351,0,MATCH(AM$303,$H$303:$K$303,0))*INDEX($J$297:$R$300,MATCH(AM$303,$I$297:$I$300,0),MATCH(AM$302,$J$296:$R$296,0))+IF(SUM($H351:$I351)&gt;0,INDEX($U$297:$AC$300,MATCH(AM$303,$I$297:$I$300,0),MATCH(AM$302,$J$296:$R$296,0)))</f>
        <v>0</v>
      </c>
      <c r="AN351" s="757" cm="1">
        <f t="array" ref="AN351">INDEX($H351:$K351,0,MATCH(AN$303,$H$303:$K$303,0))*INDEX($J$297:$R$300,MATCH(AN$303,$I$297:$I$300,0),MATCH(AN$302,$J$296:$R$296,0))+IF(SUM($H351:$I351)&gt;0,INDEX($U$297:$AC$300,MATCH(AN$303,$I$297:$I$300,0),MATCH(AN$302,$J$296:$R$296,0)))</f>
        <v>0</v>
      </c>
      <c r="AO351" s="757" cm="1">
        <f t="array" ref="AO351">INDEX($H351:$K351,0,MATCH(AO$303,$H$303:$K$303,0))*INDEX($J$297:$R$300,MATCH(AO$303,$I$297:$I$300,0),MATCH(AO$302,$J$296:$R$296,0))+IF(SUM($H351:$I351)&gt;0,INDEX($U$297:$AC$300,MATCH(AO$303,$I$297:$I$300,0),MATCH(AO$302,$J$296:$R$296,0)))</f>
        <v>1</v>
      </c>
      <c r="AP351" s="757" cm="1">
        <f t="array" ref="AP351">INDEX($H351:$K351,0,MATCH(AP$303,$H$303:$K$303,0))*INDEX($J$297:$R$300,MATCH(AP$303,$I$297:$I$300,0),MATCH(AP$302,$J$296:$R$296,0))+IF(SUM($H351:$I351)&gt;0,INDEX($U$297:$AC$300,MATCH(AP$303,$I$297:$I$300,0),MATCH(AP$302,$J$296:$R$296,0)))</f>
        <v>2</v>
      </c>
      <c r="AQ351" s="757" cm="1">
        <f t="array" ref="AQ351">INDEX($H351:$K351,0,MATCH(AQ$303,$H$303:$K$303,0))*INDEX($J$297:$R$300,MATCH(AQ$303,$I$297:$I$300,0),MATCH(AQ$302,$J$296:$R$296,0))+IF(SUM($H351:$I351)&gt;0,INDEX($U$297:$AC$300,MATCH(AQ$303,$I$297:$I$300,0),MATCH(AQ$302,$J$296:$R$296,0)))</f>
        <v>0</v>
      </c>
      <c r="AR351" s="757" cm="1">
        <f t="array" ref="AR351">INDEX($H351:$K351,0,MATCH(AR$303,$H$303:$K$303,0))*INDEX($J$297:$R$300,MATCH(AR$303,$I$297:$I$300,0),MATCH(AR$302,$J$296:$R$296,0))+IF(SUM($H351:$I351)&gt;0,INDEX($U$297:$AC$300,MATCH(AR$303,$I$297:$I$300,0),MATCH(AR$302,$J$296:$R$296,0)))</f>
        <v>0</v>
      </c>
      <c r="AS351" s="757" cm="1">
        <f t="array" ref="AS351">INDEX($H351:$K351,0,MATCH(AS$303,$H$303:$K$303,0))*INDEX($J$297:$R$300,MATCH(AS$303,$I$297:$I$300,0),MATCH(AS$302,$J$296:$R$296,0))+IF(SUM($H351:$I351)&gt;0,INDEX($U$297:$AC$300,MATCH(AS$303,$I$297:$I$300,0),MATCH(AS$302,$J$296:$R$296,0)))</f>
        <v>1</v>
      </c>
      <c r="AT351" s="757" cm="1">
        <f t="array" ref="AT351">INDEX($H351:$K351,0,MATCH(AT$303,$H$303:$K$303,0))*INDEX($J$297:$R$300,MATCH(AT$303,$I$297:$I$300,0),MATCH(AT$302,$J$296:$R$296,0))+IF(SUM($H351:$I351)&gt;0,INDEX($U$297:$AC$300,MATCH(AT$303,$I$297:$I$300,0),MATCH(AT$302,$J$296:$R$296,0)))</f>
        <v>2</v>
      </c>
      <c r="AU351" s="757"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4.5" outlineLevel="1" x14ac:dyDescent="0.35">
      <c r="A352" s="6"/>
      <c r="B352" s="7"/>
      <c r="C352" s="17"/>
      <c r="D352" s="17"/>
      <c r="E352" s="17"/>
      <c r="F352" s="26"/>
      <c r="G352" s="26" t="str">
        <f t="shared" si="157"/>
        <v>AYWA2A1a</v>
      </c>
      <c r="H352" s="223">
        <f t="shared" ref="H352:J352" si="174">IF($H292&gt;0,INDEX($Z$168:$AC$180,MATCH($M173,$Y$168:$Y$180,0),MATCH(H$303,$Z$167:$AC$167,0)),0)</f>
        <v>0</v>
      </c>
      <c r="I352" s="223">
        <f t="shared" si="174"/>
        <v>0</v>
      </c>
      <c r="J352" s="223">
        <f t="shared" si="174"/>
        <v>1</v>
      </c>
      <c r="K352" s="223">
        <f t="shared" si="126"/>
        <v>0</v>
      </c>
      <c r="L352" s="757" cm="1">
        <f t="array" ref="L352">INDEX($H352:$K352,0,MATCH(L$303,$H$303:$K$303,0))*INDEX($J$297:$R$300,MATCH(L$303,$I$297:$I$300,0),MATCH(L$302,$J$296:$R$296,0))+IF(SUM($H352:$I352)&gt;0,INDEX($U$297:$AC$300,MATCH(L$303,$I$297:$I$300,0),MATCH(L$302,$J$296:$R$296,0)))</f>
        <v>0</v>
      </c>
      <c r="M352" s="757" cm="1">
        <f t="array" ref="M352">INDEX($H352:$K352,0,MATCH(M$303,$H$303:$K$303,0))*INDEX($J$297:$R$300,MATCH(M$303,$I$297:$I$300,0),MATCH(M$302,$J$296:$R$296,0))+IF(SUM($H352:$I352)&gt;0,INDEX($U$297:$AC$300,MATCH(M$303,$I$297:$I$300,0),MATCH(M$302,$J$296:$R$296,0)))</f>
        <v>0</v>
      </c>
      <c r="N352" s="757" cm="1">
        <f t="array" ref="N352">INDEX($H352:$K352,0,MATCH(N$303,$H$303:$K$303,0))*INDEX($J$297:$R$300,MATCH(N$303,$I$297:$I$300,0),MATCH(N$302,$J$296:$R$296,0))+IF(SUM($H352:$I352)&gt;0,INDEX($U$297:$AC$300,MATCH(N$303,$I$297:$I$300,0),MATCH(N$302,$J$296:$R$296,0)))</f>
        <v>1</v>
      </c>
      <c r="O352" s="757" cm="1">
        <f t="array" ref="O352">INDEX($H352:$K352,0,MATCH(O$303,$H$303:$K$303,0))*INDEX($J$297:$R$300,MATCH(O$303,$I$297:$I$300,0),MATCH(O$302,$J$296:$R$296,0))+IF(SUM($H352:$I352)&gt;0,INDEX($U$297:$AC$300,MATCH(O$303,$I$297:$I$300,0),MATCH(O$302,$J$296:$R$296,0)))</f>
        <v>0</v>
      </c>
      <c r="P352" s="757" cm="1">
        <f t="array" ref="P352">INDEX($H352:$K352,0,MATCH(P$303,$H$303:$K$303,0))*INDEX($J$297:$R$300,MATCH(P$303,$I$297:$I$300,0),MATCH(P$302,$J$296:$R$296,0))+IF(SUM($H352:$I352)&gt;0,INDEX($U$297:$AC$300,MATCH(P$303,$I$297:$I$300,0),MATCH(P$302,$J$296:$R$296,0)))</f>
        <v>0</v>
      </c>
      <c r="Q352" s="757" cm="1">
        <f t="array" ref="Q352">INDEX($H352:$K352,0,MATCH(Q$303,$H$303:$K$303,0))*INDEX($J$297:$R$300,MATCH(Q$303,$I$297:$I$300,0),MATCH(Q$302,$J$296:$R$296,0))+IF(SUM($H352:$I352)&gt;0,INDEX($U$297:$AC$300,MATCH(Q$303,$I$297:$I$300,0),MATCH(Q$302,$J$296:$R$296,0)))</f>
        <v>0</v>
      </c>
      <c r="R352" s="757" cm="1">
        <f t="array" ref="R352">INDEX($H352:$K352,0,MATCH(R$303,$H$303:$K$303,0))*INDEX($J$297:$R$300,MATCH(R$303,$I$297:$I$300,0),MATCH(R$302,$J$296:$R$296,0))+IF(SUM($H352:$I352)&gt;0,INDEX($U$297:$AC$300,MATCH(R$303,$I$297:$I$300,0),MATCH(R$302,$J$296:$R$296,0)))</f>
        <v>1</v>
      </c>
      <c r="S352" s="757" cm="1">
        <f t="array" ref="S352">INDEX($H352:$K352,0,MATCH(S$303,$H$303:$K$303,0))*INDEX($J$297:$R$300,MATCH(S$303,$I$297:$I$300,0),MATCH(S$302,$J$296:$R$296,0))+IF(SUM($H352:$I352)&gt;0,INDEX($U$297:$AC$300,MATCH(S$303,$I$297:$I$300,0),MATCH(S$302,$J$296:$R$296,0)))</f>
        <v>0</v>
      </c>
      <c r="T352" s="757" cm="1">
        <f t="array" ref="T352">INDEX($H352:$K352,0,MATCH(T$303,$H$303:$K$303,0))*INDEX($J$297:$R$300,MATCH(T$303,$I$297:$I$300,0),MATCH(T$302,$J$296:$R$296,0))+IF(SUM($H352:$I352)&gt;0,INDEX($U$297:$AC$300,MATCH(T$303,$I$297:$I$300,0),MATCH(T$302,$J$296:$R$296,0)))</f>
        <v>0</v>
      </c>
      <c r="U352" s="757" cm="1">
        <f t="array" ref="U352">INDEX($H352:$K352,0,MATCH(U$303,$H$303:$K$303,0))*INDEX($J$297:$R$300,MATCH(U$303,$I$297:$I$300,0),MATCH(U$302,$J$296:$R$296,0))+IF(SUM($H352:$I352)&gt;0,INDEX($U$297:$AC$300,MATCH(U$303,$I$297:$I$300,0),MATCH(U$302,$J$296:$R$296,0)))</f>
        <v>0</v>
      </c>
      <c r="V352" s="757" cm="1">
        <f t="array" ref="V352">INDEX($H352:$K352,0,MATCH(V$303,$H$303:$K$303,0))*INDEX($J$297:$R$300,MATCH(V$303,$I$297:$I$300,0),MATCH(V$302,$J$296:$R$296,0))+IF(SUM($H352:$I352)&gt;0,INDEX($U$297:$AC$300,MATCH(V$303,$I$297:$I$300,0),MATCH(V$302,$J$296:$R$296,0)))</f>
        <v>1</v>
      </c>
      <c r="W352" s="757" cm="1">
        <f t="array" ref="W352">INDEX($H352:$K352,0,MATCH(W$303,$H$303:$K$303,0))*INDEX($J$297:$R$300,MATCH(W$303,$I$297:$I$300,0),MATCH(W$302,$J$296:$R$296,0))+IF(SUM($H352:$I352)&gt;0,INDEX($U$297:$AC$300,MATCH(W$303,$I$297:$I$300,0),MATCH(W$302,$J$296:$R$296,0)))</f>
        <v>0</v>
      </c>
      <c r="X352" s="757" cm="1">
        <f t="array" ref="X352">INDEX($H352:$K352,0,MATCH(X$303,$H$303:$K$303,0))*INDEX($J$297:$R$300,MATCH(X$303,$I$297:$I$300,0),MATCH(X$302,$J$296:$R$296,0))+IF(SUM($H352:$I352)&gt;0,INDEX($U$297:$AC$300,MATCH(X$303,$I$297:$I$300,0),MATCH(X$302,$J$296:$R$296,0)))</f>
        <v>0</v>
      </c>
      <c r="Y352" s="757" cm="1">
        <f t="array" ref="Y352">INDEX($H352:$K352,0,MATCH(Y$303,$H$303:$K$303,0))*INDEX($J$297:$R$300,MATCH(Y$303,$I$297:$I$300,0),MATCH(Y$302,$J$296:$R$296,0))+IF(SUM($H352:$I352)&gt;0,INDEX($U$297:$AC$300,MATCH(Y$303,$I$297:$I$300,0),MATCH(Y$302,$J$296:$R$296,0)))</f>
        <v>0</v>
      </c>
      <c r="Z352" s="757" cm="1">
        <f t="array" ref="Z352">INDEX($H352:$K352,0,MATCH(Z$303,$H$303:$K$303,0))*INDEX($J$297:$R$300,MATCH(Z$303,$I$297:$I$300,0),MATCH(Z$302,$J$296:$R$296,0))+IF(SUM($H352:$I352)&gt;0,INDEX($U$297:$AC$300,MATCH(Z$303,$I$297:$I$300,0),MATCH(Z$302,$J$296:$R$296,0)))</f>
        <v>1</v>
      </c>
      <c r="AA352" s="757" cm="1">
        <f t="array" ref="AA352">INDEX($H352:$K352,0,MATCH(AA$303,$H$303:$K$303,0))*INDEX($J$297:$R$300,MATCH(AA$303,$I$297:$I$300,0),MATCH(AA$302,$J$296:$R$296,0))+IF(SUM($H352:$I352)&gt;0,INDEX($U$297:$AC$300,MATCH(AA$303,$I$297:$I$300,0),MATCH(AA$302,$J$296:$R$296,0)))</f>
        <v>0</v>
      </c>
      <c r="AB352" s="757" cm="1">
        <f t="array" ref="AB352">INDEX($H352:$K352,0,MATCH(AB$303,$H$303:$K$303,0))*INDEX($J$297:$R$300,MATCH(AB$303,$I$297:$I$300,0),MATCH(AB$302,$J$296:$R$296,0))+IF(SUM($H352:$I352)&gt;0,INDEX($U$297:$AC$300,MATCH(AB$303,$I$297:$I$300,0),MATCH(AB$302,$J$296:$R$296,0)))</f>
        <v>0</v>
      </c>
      <c r="AC352" s="757" cm="1">
        <f t="array" ref="AC352">INDEX($H352:$K352,0,MATCH(AC$303,$H$303:$K$303,0))*INDEX($J$297:$R$300,MATCH(AC$303,$I$297:$I$300,0),MATCH(AC$302,$J$296:$R$296,0))+IF(SUM($H352:$I352)&gt;0,INDEX($U$297:$AC$300,MATCH(AC$303,$I$297:$I$300,0),MATCH(AC$302,$J$296:$R$296,0)))</f>
        <v>0</v>
      </c>
      <c r="AD352" s="757" cm="1">
        <f t="array" ref="AD352">INDEX($H352:$K352,0,MATCH(AD$303,$H$303:$K$303,0))*INDEX($J$297:$R$300,MATCH(AD$303,$I$297:$I$300,0),MATCH(AD$302,$J$296:$R$296,0))+IF(SUM($H352:$I352)&gt;0,INDEX($U$297:$AC$300,MATCH(AD$303,$I$297:$I$300,0),MATCH(AD$302,$J$296:$R$296,0)))</f>
        <v>1</v>
      </c>
      <c r="AE352" s="757" cm="1">
        <f t="array" ref="AE352">INDEX($H352:$K352,0,MATCH(AE$303,$H$303:$K$303,0))*INDEX($J$297:$R$300,MATCH(AE$303,$I$297:$I$300,0),MATCH(AE$302,$J$296:$R$296,0))+IF(SUM($H352:$I352)&gt;0,INDEX($U$297:$AC$300,MATCH(AE$303,$I$297:$I$300,0),MATCH(AE$302,$J$296:$R$296,0)))</f>
        <v>0</v>
      </c>
      <c r="AF352" s="757" cm="1">
        <f t="array" ref="AF352">INDEX($H352:$K352,0,MATCH(AF$303,$H$303:$K$303,0))*INDEX($J$297:$R$300,MATCH(AF$303,$I$297:$I$300,0),MATCH(AF$302,$J$296:$R$296,0))+IF(SUM($H352:$I352)&gt;0,INDEX($U$297:$AC$300,MATCH(AF$303,$I$297:$I$300,0),MATCH(AF$302,$J$296:$R$296,0)))</f>
        <v>0</v>
      </c>
      <c r="AG352" s="757" cm="1">
        <f t="array" ref="AG352">INDEX($H352:$K352,0,MATCH(AG$303,$H$303:$K$303,0))*INDEX($J$297:$R$300,MATCH(AG$303,$I$297:$I$300,0),MATCH(AG$302,$J$296:$R$296,0))+IF(SUM($H352:$I352)&gt;0,INDEX($U$297:$AC$300,MATCH(AG$303,$I$297:$I$300,0),MATCH(AG$302,$J$296:$R$296,0)))</f>
        <v>0</v>
      </c>
      <c r="AH352" s="757" cm="1">
        <f t="array" ref="AH352">INDEX($H352:$K352,0,MATCH(AH$303,$H$303:$K$303,0))*INDEX($J$297:$R$300,MATCH(AH$303,$I$297:$I$300,0),MATCH(AH$302,$J$296:$R$296,0))+IF(SUM($H352:$I352)&gt;0,INDEX($U$297:$AC$300,MATCH(AH$303,$I$297:$I$300,0),MATCH(AH$302,$J$296:$R$296,0)))</f>
        <v>1</v>
      </c>
      <c r="AI352" s="757" cm="1">
        <f t="array" ref="AI352">INDEX($H352:$K352,0,MATCH(AI$303,$H$303:$K$303,0))*INDEX($J$297:$R$300,MATCH(AI$303,$I$297:$I$300,0),MATCH(AI$302,$J$296:$R$296,0))+IF(SUM($H352:$I352)&gt;0,INDEX($U$297:$AC$300,MATCH(AI$303,$I$297:$I$300,0),MATCH(AI$302,$J$296:$R$296,0)))</f>
        <v>0</v>
      </c>
      <c r="AJ352" s="757" cm="1">
        <f t="array" ref="AJ352">INDEX($H352:$K352,0,MATCH(AJ$303,$H$303:$K$303,0))*INDEX($J$297:$R$300,MATCH(AJ$303,$I$297:$I$300,0),MATCH(AJ$302,$J$296:$R$296,0))+IF(SUM($H352:$I352)&gt;0,INDEX($U$297:$AC$300,MATCH(AJ$303,$I$297:$I$300,0),MATCH(AJ$302,$J$296:$R$296,0)))</f>
        <v>0</v>
      </c>
      <c r="AK352" s="757" cm="1">
        <f t="array" ref="AK352">INDEX($H352:$K352,0,MATCH(AK$303,$H$303:$K$303,0))*INDEX($J$297:$R$300,MATCH(AK$303,$I$297:$I$300,0),MATCH(AK$302,$J$296:$R$296,0))+IF(SUM($H352:$I352)&gt;0,INDEX($U$297:$AC$300,MATCH(AK$303,$I$297:$I$300,0),MATCH(AK$302,$J$296:$R$296,0)))</f>
        <v>0</v>
      </c>
      <c r="AL352" s="757" cm="1">
        <f t="array" ref="AL352">INDEX($H352:$K352,0,MATCH(AL$303,$H$303:$K$303,0))*INDEX($J$297:$R$300,MATCH(AL$303,$I$297:$I$300,0),MATCH(AL$302,$J$296:$R$296,0))+IF(SUM($H352:$I352)&gt;0,INDEX($U$297:$AC$300,MATCH(AL$303,$I$297:$I$300,0),MATCH(AL$302,$J$296:$R$296,0)))</f>
        <v>1</v>
      </c>
      <c r="AM352" s="757" cm="1">
        <f t="array" ref="AM352">INDEX($H352:$K352,0,MATCH(AM$303,$H$303:$K$303,0))*INDEX($J$297:$R$300,MATCH(AM$303,$I$297:$I$300,0),MATCH(AM$302,$J$296:$R$296,0))+IF(SUM($H352:$I352)&gt;0,INDEX($U$297:$AC$300,MATCH(AM$303,$I$297:$I$300,0),MATCH(AM$302,$J$296:$R$296,0)))</f>
        <v>0</v>
      </c>
      <c r="AN352" s="757" cm="1">
        <f t="array" ref="AN352">INDEX($H352:$K352,0,MATCH(AN$303,$H$303:$K$303,0))*INDEX($J$297:$R$300,MATCH(AN$303,$I$297:$I$300,0),MATCH(AN$302,$J$296:$R$296,0))+IF(SUM($H352:$I352)&gt;0,INDEX($U$297:$AC$300,MATCH(AN$303,$I$297:$I$300,0),MATCH(AN$302,$J$296:$R$296,0)))</f>
        <v>0</v>
      </c>
      <c r="AO352" s="757" cm="1">
        <f t="array" ref="AO352">INDEX($H352:$K352,0,MATCH(AO$303,$H$303:$K$303,0))*INDEX($J$297:$R$300,MATCH(AO$303,$I$297:$I$300,0),MATCH(AO$302,$J$296:$R$296,0))+IF(SUM($H352:$I352)&gt;0,INDEX($U$297:$AC$300,MATCH(AO$303,$I$297:$I$300,0),MATCH(AO$302,$J$296:$R$296,0)))</f>
        <v>0</v>
      </c>
      <c r="AP352" s="757" cm="1">
        <f t="array" ref="AP352">INDEX($H352:$K352,0,MATCH(AP$303,$H$303:$K$303,0))*INDEX($J$297:$R$300,MATCH(AP$303,$I$297:$I$300,0),MATCH(AP$302,$J$296:$R$296,0))+IF(SUM($H352:$I352)&gt;0,INDEX($U$297:$AC$300,MATCH(AP$303,$I$297:$I$300,0),MATCH(AP$302,$J$296:$R$296,0)))</f>
        <v>1</v>
      </c>
      <c r="AQ352" s="757" cm="1">
        <f t="array" ref="AQ352">INDEX($H352:$K352,0,MATCH(AQ$303,$H$303:$K$303,0))*INDEX($J$297:$R$300,MATCH(AQ$303,$I$297:$I$300,0),MATCH(AQ$302,$J$296:$R$296,0))+IF(SUM($H352:$I352)&gt;0,INDEX($U$297:$AC$300,MATCH(AQ$303,$I$297:$I$300,0),MATCH(AQ$302,$J$296:$R$296,0)))</f>
        <v>0</v>
      </c>
      <c r="AR352" s="757" cm="1">
        <f t="array" ref="AR352">INDEX($H352:$K352,0,MATCH(AR$303,$H$303:$K$303,0))*INDEX($J$297:$R$300,MATCH(AR$303,$I$297:$I$300,0),MATCH(AR$302,$J$296:$R$296,0))+IF(SUM($H352:$I352)&gt;0,INDEX($U$297:$AC$300,MATCH(AR$303,$I$297:$I$300,0),MATCH(AR$302,$J$296:$R$296,0)))</f>
        <v>0</v>
      </c>
      <c r="AS352" s="757" cm="1">
        <f t="array" ref="AS352">INDEX($H352:$K352,0,MATCH(AS$303,$H$303:$K$303,0))*INDEX($J$297:$R$300,MATCH(AS$303,$I$297:$I$300,0),MATCH(AS$302,$J$296:$R$296,0))+IF(SUM($H352:$I352)&gt;0,INDEX($U$297:$AC$300,MATCH(AS$303,$I$297:$I$300,0),MATCH(AS$302,$J$296:$R$296,0)))</f>
        <v>0</v>
      </c>
      <c r="AT352" s="757" cm="1">
        <f t="array" ref="AT352">INDEX($H352:$K352,0,MATCH(AT$303,$H$303:$K$303,0))*INDEX($J$297:$R$300,MATCH(AT$303,$I$297:$I$300,0),MATCH(AT$302,$J$296:$R$296,0))+IF(SUM($H352:$I352)&gt;0,INDEX($U$297:$AC$300,MATCH(AT$303,$I$297:$I$300,0),MATCH(AT$302,$J$296:$R$296,0)))</f>
        <v>1</v>
      </c>
      <c r="AU352" s="757"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4.5" outlineLevel="1" x14ac:dyDescent="0.35">
      <c r="A353" s="6"/>
      <c r="B353" s="7"/>
      <c r="C353" s="17"/>
      <c r="D353" s="17"/>
      <c r="E353" s="17"/>
      <c r="F353" s="26"/>
      <c r="G353" s="26" t="str">
        <f t="shared" si="157"/>
        <v>AANWA1a</v>
      </c>
      <c r="H353" s="223">
        <f t="shared" ref="H353:J353" si="175">IF($H293&gt;0,INDEX($Z$168:$AC$180,MATCH($M174,$Y$168:$Y$180,0),MATCH(H$303,$Z$167:$AC$167,0)),0)</f>
        <v>0</v>
      </c>
      <c r="I353" s="223">
        <f t="shared" si="175"/>
        <v>0</v>
      </c>
      <c r="J353" s="223">
        <f t="shared" si="175"/>
        <v>0</v>
      </c>
      <c r="K353" s="223">
        <f t="shared" si="126"/>
        <v>0</v>
      </c>
      <c r="L353" s="757" cm="1">
        <f t="array" ref="L353">INDEX($H353:$K353,0,MATCH(L$303,$H$303:$K$303,0))*INDEX($J$297:$R$300,MATCH(L$303,$I$297:$I$300,0),MATCH(L$302,$J$296:$R$296,0))+IF(SUM($H353:$I353)&gt;0,INDEX($U$297:$AC$300,MATCH(L$303,$I$297:$I$300,0),MATCH(L$302,$J$296:$R$296,0)))</f>
        <v>0</v>
      </c>
      <c r="M353" s="757" cm="1">
        <f t="array" ref="M353">INDEX($H353:$K353,0,MATCH(M$303,$H$303:$K$303,0))*INDEX($J$297:$R$300,MATCH(M$303,$I$297:$I$300,0),MATCH(M$302,$J$296:$R$296,0))+IF(SUM($H353:$I353)&gt;0,INDEX($U$297:$AC$300,MATCH(M$303,$I$297:$I$300,0),MATCH(M$302,$J$296:$R$296,0)))</f>
        <v>0</v>
      </c>
      <c r="N353" s="757" cm="1">
        <f t="array" ref="N353">INDEX($H353:$K353,0,MATCH(N$303,$H$303:$K$303,0))*INDEX($J$297:$R$300,MATCH(N$303,$I$297:$I$300,0),MATCH(N$302,$J$296:$R$296,0))+IF(SUM($H353:$I353)&gt;0,INDEX($U$297:$AC$300,MATCH(N$303,$I$297:$I$300,0),MATCH(N$302,$J$296:$R$296,0)))</f>
        <v>0</v>
      </c>
      <c r="O353" s="757" cm="1">
        <f t="array" ref="O353">INDEX($H353:$K353,0,MATCH(O$303,$H$303:$K$303,0))*INDEX($J$297:$R$300,MATCH(O$303,$I$297:$I$300,0),MATCH(O$302,$J$296:$R$296,0))+IF(SUM($H353:$I353)&gt;0,INDEX($U$297:$AC$300,MATCH(O$303,$I$297:$I$300,0),MATCH(O$302,$J$296:$R$296,0)))</f>
        <v>0</v>
      </c>
      <c r="P353" s="757" cm="1">
        <f t="array" ref="P353">INDEX($H353:$K353,0,MATCH(P$303,$H$303:$K$303,0))*INDEX($J$297:$R$300,MATCH(P$303,$I$297:$I$300,0),MATCH(P$302,$J$296:$R$296,0))+IF(SUM($H353:$I353)&gt;0,INDEX($U$297:$AC$300,MATCH(P$303,$I$297:$I$300,0),MATCH(P$302,$J$296:$R$296,0)))</f>
        <v>0</v>
      </c>
      <c r="Q353" s="757" cm="1">
        <f t="array" ref="Q353">INDEX($H353:$K353,0,MATCH(Q$303,$H$303:$K$303,0))*INDEX($J$297:$R$300,MATCH(Q$303,$I$297:$I$300,0),MATCH(Q$302,$J$296:$R$296,0))+IF(SUM($H353:$I353)&gt;0,INDEX($U$297:$AC$300,MATCH(Q$303,$I$297:$I$300,0),MATCH(Q$302,$J$296:$R$296,0)))</f>
        <v>0</v>
      </c>
      <c r="R353" s="757" cm="1">
        <f t="array" ref="R353">INDEX($H353:$K353,0,MATCH(R$303,$H$303:$K$303,0))*INDEX($J$297:$R$300,MATCH(R$303,$I$297:$I$300,0),MATCH(R$302,$J$296:$R$296,0))+IF(SUM($H353:$I353)&gt;0,INDEX($U$297:$AC$300,MATCH(R$303,$I$297:$I$300,0),MATCH(R$302,$J$296:$R$296,0)))</f>
        <v>0</v>
      </c>
      <c r="S353" s="757" cm="1">
        <f t="array" ref="S353">INDEX($H353:$K353,0,MATCH(S$303,$H$303:$K$303,0))*INDEX($J$297:$R$300,MATCH(S$303,$I$297:$I$300,0),MATCH(S$302,$J$296:$R$296,0))+IF(SUM($H353:$I353)&gt;0,INDEX($U$297:$AC$300,MATCH(S$303,$I$297:$I$300,0),MATCH(S$302,$J$296:$R$296,0)))</f>
        <v>0</v>
      </c>
      <c r="T353" s="757" cm="1">
        <f t="array" ref="T353">INDEX($H353:$K353,0,MATCH(T$303,$H$303:$K$303,0))*INDEX($J$297:$R$300,MATCH(T$303,$I$297:$I$300,0),MATCH(T$302,$J$296:$R$296,0))+IF(SUM($H353:$I353)&gt;0,INDEX($U$297:$AC$300,MATCH(T$303,$I$297:$I$300,0),MATCH(T$302,$J$296:$R$296,0)))</f>
        <v>0</v>
      </c>
      <c r="U353" s="757" cm="1">
        <f t="array" ref="U353">INDEX($H353:$K353,0,MATCH(U$303,$H$303:$K$303,0))*INDEX($J$297:$R$300,MATCH(U$303,$I$297:$I$300,0),MATCH(U$302,$J$296:$R$296,0))+IF(SUM($H353:$I353)&gt;0,INDEX($U$297:$AC$300,MATCH(U$303,$I$297:$I$300,0),MATCH(U$302,$J$296:$R$296,0)))</f>
        <v>0</v>
      </c>
      <c r="V353" s="757" cm="1">
        <f t="array" ref="V353">INDEX($H353:$K353,0,MATCH(V$303,$H$303:$K$303,0))*INDEX($J$297:$R$300,MATCH(V$303,$I$297:$I$300,0),MATCH(V$302,$J$296:$R$296,0))+IF(SUM($H353:$I353)&gt;0,INDEX($U$297:$AC$300,MATCH(V$303,$I$297:$I$300,0),MATCH(V$302,$J$296:$R$296,0)))</f>
        <v>0</v>
      </c>
      <c r="W353" s="757" cm="1">
        <f t="array" ref="W353">INDEX($H353:$K353,0,MATCH(W$303,$H$303:$K$303,0))*INDEX($J$297:$R$300,MATCH(W$303,$I$297:$I$300,0),MATCH(W$302,$J$296:$R$296,0))+IF(SUM($H353:$I353)&gt;0,INDEX($U$297:$AC$300,MATCH(W$303,$I$297:$I$300,0),MATCH(W$302,$J$296:$R$296,0)))</f>
        <v>0</v>
      </c>
      <c r="X353" s="757" cm="1">
        <f t="array" ref="X353">INDEX($H353:$K353,0,MATCH(X$303,$H$303:$K$303,0))*INDEX($J$297:$R$300,MATCH(X$303,$I$297:$I$300,0),MATCH(X$302,$J$296:$R$296,0))+IF(SUM($H353:$I353)&gt;0,INDEX($U$297:$AC$300,MATCH(X$303,$I$297:$I$300,0),MATCH(X$302,$J$296:$R$296,0)))</f>
        <v>0</v>
      </c>
      <c r="Y353" s="757" cm="1">
        <f t="array" ref="Y353">INDEX($H353:$K353,0,MATCH(Y$303,$H$303:$K$303,0))*INDEX($J$297:$R$300,MATCH(Y$303,$I$297:$I$300,0),MATCH(Y$302,$J$296:$R$296,0))+IF(SUM($H353:$I353)&gt;0,INDEX($U$297:$AC$300,MATCH(Y$303,$I$297:$I$300,0),MATCH(Y$302,$J$296:$R$296,0)))</f>
        <v>0</v>
      </c>
      <c r="Z353" s="757" cm="1">
        <f t="array" ref="Z353">INDEX($H353:$K353,0,MATCH(Z$303,$H$303:$K$303,0))*INDEX($J$297:$R$300,MATCH(Z$303,$I$297:$I$300,0),MATCH(Z$302,$J$296:$R$296,0))+IF(SUM($H353:$I353)&gt;0,INDEX($U$297:$AC$300,MATCH(Z$303,$I$297:$I$300,0),MATCH(Z$302,$J$296:$R$296,0)))</f>
        <v>0</v>
      </c>
      <c r="AA353" s="757" cm="1">
        <f t="array" ref="AA353">INDEX($H353:$K353,0,MATCH(AA$303,$H$303:$K$303,0))*INDEX($J$297:$R$300,MATCH(AA$303,$I$297:$I$300,0),MATCH(AA$302,$J$296:$R$296,0))+IF(SUM($H353:$I353)&gt;0,INDEX($U$297:$AC$300,MATCH(AA$303,$I$297:$I$300,0),MATCH(AA$302,$J$296:$R$296,0)))</f>
        <v>0</v>
      </c>
      <c r="AB353" s="757" cm="1">
        <f t="array" ref="AB353">INDEX($H353:$K353,0,MATCH(AB$303,$H$303:$K$303,0))*INDEX($J$297:$R$300,MATCH(AB$303,$I$297:$I$300,0),MATCH(AB$302,$J$296:$R$296,0))+IF(SUM($H353:$I353)&gt;0,INDEX($U$297:$AC$300,MATCH(AB$303,$I$297:$I$300,0),MATCH(AB$302,$J$296:$R$296,0)))</f>
        <v>0</v>
      </c>
      <c r="AC353" s="757" cm="1">
        <f t="array" ref="AC353">INDEX($H353:$K353,0,MATCH(AC$303,$H$303:$K$303,0))*INDEX($J$297:$R$300,MATCH(AC$303,$I$297:$I$300,0),MATCH(AC$302,$J$296:$R$296,0))+IF(SUM($H353:$I353)&gt;0,INDEX($U$297:$AC$300,MATCH(AC$303,$I$297:$I$300,0),MATCH(AC$302,$J$296:$R$296,0)))</f>
        <v>0</v>
      </c>
      <c r="AD353" s="757" cm="1">
        <f t="array" ref="AD353">INDEX($H353:$K353,0,MATCH(AD$303,$H$303:$K$303,0))*INDEX($J$297:$R$300,MATCH(AD$303,$I$297:$I$300,0),MATCH(AD$302,$J$296:$R$296,0))+IF(SUM($H353:$I353)&gt;0,INDEX($U$297:$AC$300,MATCH(AD$303,$I$297:$I$300,0),MATCH(AD$302,$J$296:$R$296,0)))</f>
        <v>0</v>
      </c>
      <c r="AE353" s="757" cm="1">
        <f t="array" ref="AE353">INDEX($H353:$K353,0,MATCH(AE$303,$H$303:$K$303,0))*INDEX($J$297:$R$300,MATCH(AE$303,$I$297:$I$300,0),MATCH(AE$302,$J$296:$R$296,0))+IF(SUM($H353:$I353)&gt;0,INDEX($U$297:$AC$300,MATCH(AE$303,$I$297:$I$300,0),MATCH(AE$302,$J$296:$R$296,0)))</f>
        <v>0</v>
      </c>
      <c r="AF353" s="757" cm="1">
        <f t="array" ref="AF353">INDEX($H353:$K353,0,MATCH(AF$303,$H$303:$K$303,0))*INDEX($J$297:$R$300,MATCH(AF$303,$I$297:$I$300,0),MATCH(AF$302,$J$296:$R$296,0))+IF(SUM($H353:$I353)&gt;0,INDEX($U$297:$AC$300,MATCH(AF$303,$I$297:$I$300,0),MATCH(AF$302,$J$296:$R$296,0)))</f>
        <v>0</v>
      </c>
      <c r="AG353" s="757" cm="1">
        <f t="array" ref="AG353">INDEX($H353:$K353,0,MATCH(AG$303,$H$303:$K$303,0))*INDEX($J$297:$R$300,MATCH(AG$303,$I$297:$I$300,0),MATCH(AG$302,$J$296:$R$296,0))+IF(SUM($H353:$I353)&gt;0,INDEX($U$297:$AC$300,MATCH(AG$303,$I$297:$I$300,0),MATCH(AG$302,$J$296:$R$296,0)))</f>
        <v>0</v>
      </c>
      <c r="AH353" s="757" cm="1">
        <f t="array" ref="AH353">INDEX($H353:$K353,0,MATCH(AH$303,$H$303:$K$303,0))*INDEX($J$297:$R$300,MATCH(AH$303,$I$297:$I$300,0),MATCH(AH$302,$J$296:$R$296,0))+IF(SUM($H353:$I353)&gt;0,INDEX($U$297:$AC$300,MATCH(AH$303,$I$297:$I$300,0),MATCH(AH$302,$J$296:$R$296,0)))</f>
        <v>0</v>
      </c>
      <c r="AI353" s="757" cm="1">
        <f t="array" ref="AI353">INDEX($H353:$K353,0,MATCH(AI$303,$H$303:$K$303,0))*INDEX($J$297:$R$300,MATCH(AI$303,$I$297:$I$300,0),MATCH(AI$302,$J$296:$R$296,0))+IF(SUM($H353:$I353)&gt;0,INDEX($U$297:$AC$300,MATCH(AI$303,$I$297:$I$300,0),MATCH(AI$302,$J$296:$R$296,0)))</f>
        <v>0</v>
      </c>
      <c r="AJ353" s="757" cm="1">
        <f t="array" ref="AJ353">INDEX($H353:$K353,0,MATCH(AJ$303,$H$303:$K$303,0))*INDEX($J$297:$R$300,MATCH(AJ$303,$I$297:$I$300,0),MATCH(AJ$302,$J$296:$R$296,0))+IF(SUM($H353:$I353)&gt;0,INDEX($U$297:$AC$300,MATCH(AJ$303,$I$297:$I$300,0),MATCH(AJ$302,$J$296:$R$296,0)))</f>
        <v>0</v>
      </c>
      <c r="AK353" s="757" cm="1">
        <f t="array" ref="AK353">INDEX($H353:$K353,0,MATCH(AK$303,$H$303:$K$303,0))*INDEX($J$297:$R$300,MATCH(AK$303,$I$297:$I$300,0),MATCH(AK$302,$J$296:$R$296,0))+IF(SUM($H353:$I353)&gt;0,INDEX($U$297:$AC$300,MATCH(AK$303,$I$297:$I$300,0),MATCH(AK$302,$J$296:$R$296,0)))</f>
        <v>0</v>
      </c>
      <c r="AL353" s="757" cm="1">
        <f t="array" ref="AL353">INDEX($H353:$K353,0,MATCH(AL$303,$H$303:$K$303,0))*INDEX($J$297:$R$300,MATCH(AL$303,$I$297:$I$300,0),MATCH(AL$302,$J$296:$R$296,0))+IF(SUM($H353:$I353)&gt;0,INDEX($U$297:$AC$300,MATCH(AL$303,$I$297:$I$300,0),MATCH(AL$302,$J$296:$R$296,0)))</f>
        <v>0</v>
      </c>
      <c r="AM353" s="757" cm="1">
        <f t="array" ref="AM353">INDEX($H353:$K353,0,MATCH(AM$303,$H$303:$K$303,0))*INDEX($J$297:$R$300,MATCH(AM$303,$I$297:$I$300,0),MATCH(AM$302,$J$296:$R$296,0))+IF(SUM($H353:$I353)&gt;0,INDEX($U$297:$AC$300,MATCH(AM$303,$I$297:$I$300,0),MATCH(AM$302,$J$296:$R$296,0)))</f>
        <v>0</v>
      </c>
      <c r="AN353" s="757" cm="1">
        <f t="array" ref="AN353">INDEX($H353:$K353,0,MATCH(AN$303,$H$303:$K$303,0))*INDEX($J$297:$R$300,MATCH(AN$303,$I$297:$I$300,0),MATCH(AN$302,$J$296:$R$296,0))+IF(SUM($H353:$I353)&gt;0,INDEX($U$297:$AC$300,MATCH(AN$303,$I$297:$I$300,0),MATCH(AN$302,$J$296:$R$296,0)))</f>
        <v>0</v>
      </c>
      <c r="AO353" s="757" cm="1">
        <f t="array" ref="AO353">INDEX($H353:$K353,0,MATCH(AO$303,$H$303:$K$303,0))*INDEX($J$297:$R$300,MATCH(AO$303,$I$297:$I$300,0),MATCH(AO$302,$J$296:$R$296,0))+IF(SUM($H353:$I353)&gt;0,INDEX($U$297:$AC$300,MATCH(AO$303,$I$297:$I$300,0),MATCH(AO$302,$J$296:$R$296,0)))</f>
        <v>0</v>
      </c>
      <c r="AP353" s="757" cm="1">
        <f t="array" ref="AP353">INDEX($H353:$K353,0,MATCH(AP$303,$H$303:$K$303,0))*INDEX($J$297:$R$300,MATCH(AP$303,$I$297:$I$300,0),MATCH(AP$302,$J$296:$R$296,0))+IF(SUM($H353:$I353)&gt;0,INDEX($U$297:$AC$300,MATCH(AP$303,$I$297:$I$300,0),MATCH(AP$302,$J$296:$R$296,0)))</f>
        <v>0</v>
      </c>
      <c r="AQ353" s="757" cm="1">
        <f t="array" ref="AQ353">INDEX($H353:$K353,0,MATCH(AQ$303,$H$303:$K$303,0))*INDEX($J$297:$R$300,MATCH(AQ$303,$I$297:$I$300,0),MATCH(AQ$302,$J$296:$R$296,0))+IF(SUM($H353:$I353)&gt;0,INDEX($U$297:$AC$300,MATCH(AQ$303,$I$297:$I$300,0),MATCH(AQ$302,$J$296:$R$296,0)))</f>
        <v>0</v>
      </c>
      <c r="AR353" s="757" cm="1">
        <f t="array" ref="AR353">INDEX($H353:$K353,0,MATCH(AR$303,$H$303:$K$303,0))*INDEX($J$297:$R$300,MATCH(AR$303,$I$297:$I$300,0),MATCH(AR$302,$J$296:$R$296,0))+IF(SUM($H353:$I353)&gt;0,INDEX($U$297:$AC$300,MATCH(AR$303,$I$297:$I$300,0),MATCH(AR$302,$J$296:$R$296,0)))</f>
        <v>0</v>
      </c>
      <c r="AS353" s="757" cm="1">
        <f t="array" ref="AS353">INDEX($H353:$K353,0,MATCH(AS$303,$H$303:$K$303,0))*INDEX($J$297:$R$300,MATCH(AS$303,$I$297:$I$300,0),MATCH(AS$302,$J$296:$R$296,0))+IF(SUM($H353:$I353)&gt;0,INDEX($U$297:$AC$300,MATCH(AS$303,$I$297:$I$300,0),MATCH(AS$302,$J$296:$R$296,0)))</f>
        <v>0</v>
      </c>
      <c r="AT353" s="757" cm="1">
        <f t="array" ref="AT353">INDEX($H353:$K353,0,MATCH(AT$303,$H$303:$K$303,0))*INDEX($J$297:$R$300,MATCH(AT$303,$I$297:$I$300,0),MATCH(AT$302,$J$296:$R$296,0))+IF(SUM($H353:$I353)&gt;0,INDEX($U$297:$AC$300,MATCH(AT$303,$I$297:$I$300,0),MATCH(AT$302,$J$296:$R$296,0)))</f>
        <v>0</v>
      </c>
      <c r="AU353" s="757"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4.5" outlineLevel="1" x14ac:dyDescent="0.35">
      <c r="A354" s="6"/>
      <c r="B354" s="7"/>
      <c r="C354" s="17"/>
      <c r="D354" s="17"/>
      <c r="E354" s="17"/>
      <c r="F354" s="26"/>
      <c r="G354" s="26" t="str">
        <f t="shared" si="157"/>
        <v>AAANWa</v>
      </c>
      <c r="H354" s="223">
        <f t="shared" ref="H354:J354" si="176">IF($H294&gt;0,INDEX($Z$168:$AC$180,MATCH($M175,$Y$168:$Y$180,0),MATCH(H$303,$Z$167:$AC$167,0)),0)</f>
        <v>0</v>
      </c>
      <c r="I354" s="223">
        <f t="shared" si="176"/>
        <v>0</v>
      </c>
      <c r="J354" s="223">
        <f t="shared" si="176"/>
        <v>0</v>
      </c>
      <c r="K354" s="223">
        <f t="shared" si="126"/>
        <v>0</v>
      </c>
      <c r="L354" s="757" cm="1">
        <f t="array" ref="L354">INDEX($H354:$K354,0,MATCH(L$303,$H$303:$K$303,0))*INDEX($J$297:$R$300,MATCH(L$303,$I$297:$I$300,0),MATCH(L$302,$J$296:$R$296,0))+IF(SUM($H354:$I354)&gt;0,INDEX($U$297:$AC$300,MATCH(L$303,$I$297:$I$300,0),MATCH(L$302,$J$296:$R$296,0)))</f>
        <v>0</v>
      </c>
      <c r="M354" s="757" cm="1">
        <f t="array" ref="M354">INDEX($H354:$K354,0,MATCH(M$303,$H$303:$K$303,0))*INDEX($J$297:$R$300,MATCH(M$303,$I$297:$I$300,0),MATCH(M$302,$J$296:$R$296,0))+IF(SUM($H354:$I354)&gt;0,INDEX($U$297:$AC$300,MATCH(M$303,$I$297:$I$300,0),MATCH(M$302,$J$296:$R$296,0)))</f>
        <v>0</v>
      </c>
      <c r="N354" s="757" cm="1">
        <f t="array" ref="N354">INDEX($H354:$K354,0,MATCH(N$303,$H$303:$K$303,0))*INDEX($J$297:$R$300,MATCH(N$303,$I$297:$I$300,0),MATCH(N$302,$J$296:$R$296,0))+IF(SUM($H354:$I354)&gt;0,INDEX($U$297:$AC$300,MATCH(N$303,$I$297:$I$300,0),MATCH(N$302,$J$296:$R$296,0)))</f>
        <v>0</v>
      </c>
      <c r="O354" s="757" cm="1">
        <f t="array" ref="O354">INDEX($H354:$K354,0,MATCH(O$303,$H$303:$K$303,0))*INDEX($J$297:$R$300,MATCH(O$303,$I$297:$I$300,0),MATCH(O$302,$J$296:$R$296,0))+IF(SUM($H354:$I354)&gt;0,INDEX($U$297:$AC$300,MATCH(O$303,$I$297:$I$300,0),MATCH(O$302,$J$296:$R$296,0)))</f>
        <v>0</v>
      </c>
      <c r="P354" s="757" cm="1">
        <f t="array" ref="P354">INDEX($H354:$K354,0,MATCH(P$303,$H$303:$K$303,0))*INDEX($J$297:$R$300,MATCH(P$303,$I$297:$I$300,0),MATCH(P$302,$J$296:$R$296,0))+IF(SUM($H354:$I354)&gt;0,INDEX($U$297:$AC$300,MATCH(P$303,$I$297:$I$300,0),MATCH(P$302,$J$296:$R$296,0)))</f>
        <v>0</v>
      </c>
      <c r="Q354" s="757" cm="1">
        <f t="array" ref="Q354">INDEX($H354:$K354,0,MATCH(Q$303,$H$303:$K$303,0))*INDEX($J$297:$R$300,MATCH(Q$303,$I$297:$I$300,0),MATCH(Q$302,$J$296:$R$296,0))+IF(SUM($H354:$I354)&gt;0,INDEX($U$297:$AC$300,MATCH(Q$303,$I$297:$I$300,0),MATCH(Q$302,$J$296:$R$296,0)))</f>
        <v>0</v>
      </c>
      <c r="R354" s="757" cm="1">
        <f t="array" ref="R354">INDEX($H354:$K354,0,MATCH(R$303,$H$303:$K$303,0))*INDEX($J$297:$R$300,MATCH(R$303,$I$297:$I$300,0),MATCH(R$302,$J$296:$R$296,0))+IF(SUM($H354:$I354)&gt;0,INDEX($U$297:$AC$300,MATCH(R$303,$I$297:$I$300,0),MATCH(R$302,$J$296:$R$296,0)))</f>
        <v>0</v>
      </c>
      <c r="S354" s="757" cm="1">
        <f t="array" ref="S354">INDEX($H354:$K354,0,MATCH(S$303,$H$303:$K$303,0))*INDEX($J$297:$R$300,MATCH(S$303,$I$297:$I$300,0),MATCH(S$302,$J$296:$R$296,0))+IF(SUM($H354:$I354)&gt;0,INDEX($U$297:$AC$300,MATCH(S$303,$I$297:$I$300,0),MATCH(S$302,$J$296:$R$296,0)))</f>
        <v>0</v>
      </c>
      <c r="T354" s="757" cm="1">
        <f t="array" ref="T354">INDEX($H354:$K354,0,MATCH(T$303,$H$303:$K$303,0))*INDEX($J$297:$R$300,MATCH(T$303,$I$297:$I$300,0),MATCH(T$302,$J$296:$R$296,0))+IF(SUM($H354:$I354)&gt;0,INDEX($U$297:$AC$300,MATCH(T$303,$I$297:$I$300,0),MATCH(T$302,$J$296:$R$296,0)))</f>
        <v>0</v>
      </c>
      <c r="U354" s="757" cm="1">
        <f t="array" ref="U354">INDEX($H354:$K354,0,MATCH(U$303,$H$303:$K$303,0))*INDEX($J$297:$R$300,MATCH(U$303,$I$297:$I$300,0),MATCH(U$302,$J$296:$R$296,0))+IF(SUM($H354:$I354)&gt;0,INDEX($U$297:$AC$300,MATCH(U$303,$I$297:$I$300,0),MATCH(U$302,$J$296:$R$296,0)))</f>
        <v>0</v>
      </c>
      <c r="V354" s="757" cm="1">
        <f t="array" ref="V354">INDEX($H354:$K354,0,MATCH(V$303,$H$303:$K$303,0))*INDEX($J$297:$R$300,MATCH(V$303,$I$297:$I$300,0),MATCH(V$302,$J$296:$R$296,0))+IF(SUM($H354:$I354)&gt;0,INDEX($U$297:$AC$300,MATCH(V$303,$I$297:$I$300,0),MATCH(V$302,$J$296:$R$296,0)))</f>
        <v>0</v>
      </c>
      <c r="W354" s="757" cm="1">
        <f t="array" ref="W354">INDEX($H354:$K354,0,MATCH(W$303,$H$303:$K$303,0))*INDEX($J$297:$R$300,MATCH(W$303,$I$297:$I$300,0),MATCH(W$302,$J$296:$R$296,0))+IF(SUM($H354:$I354)&gt;0,INDEX($U$297:$AC$300,MATCH(W$303,$I$297:$I$300,0),MATCH(W$302,$J$296:$R$296,0)))</f>
        <v>0</v>
      </c>
      <c r="X354" s="757" cm="1">
        <f t="array" ref="X354">INDEX($H354:$K354,0,MATCH(X$303,$H$303:$K$303,0))*INDEX($J$297:$R$300,MATCH(X$303,$I$297:$I$300,0),MATCH(X$302,$J$296:$R$296,0))+IF(SUM($H354:$I354)&gt;0,INDEX($U$297:$AC$300,MATCH(X$303,$I$297:$I$300,0),MATCH(X$302,$J$296:$R$296,0)))</f>
        <v>0</v>
      </c>
      <c r="Y354" s="757" cm="1">
        <f t="array" ref="Y354">INDEX($H354:$K354,0,MATCH(Y$303,$H$303:$K$303,0))*INDEX($J$297:$R$300,MATCH(Y$303,$I$297:$I$300,0),MATCH(Y$302,$J$296:$R$296,0))+IF(SUM($H354:$I354)&gt;0,INDEX($U$297:$AC$300,MATCH(Y$303,$I$297:$I$300,0),MATCH(Y$302,$J$296:$R$296,0)))</f>
        <v>0</v>
      </c>
      <c r="Z354" s="757" cm="1">
        <f t="array" ref="Z354">INDEX($H354:$K354,0,MATCH(Z$303,$H$303:$K$303,0))*INDEX($J$297:$R$300,MATCH(Z$303,$I$297:$I$300,0),MATCH(Z$302,$J$296:$R$296,0))+IF(SUM($H354:$I354)&gt;0,INDEX($U$297:$AC$300,MATCH(Z$303,$I$297:$I$300,0),MATCH(Z$302,$J$296:$R$296,0)))</f>
        <v>0</v>
      </c>
      <c r="AA354" s="757" cm="1">
        <f t="array" ref="AA354">INDEX($H354:$K354,0,MATCH(AA$303,$H$303:$K$303,0))*INDEX($J$297:$R$300,MATCH(AA$303,$I$297:$I$300,0),MATCH(AA$302,$J$296:$R$296,0))+IF(SUM($H354:$I354)&gt;0,INDEX($U$297:$AC$300,MATCH(AA$303,$I$297:$I$300,0),MATCH(AA$302,$J$296:$R$296,0)))</f>
        <v>0</v>
      </c>
      <c r="AB354" s="757" cm="1">
        <f t="array" ref="AB354">INDEX($H354:$K354,0,MATCH(AB$303,$H$303:$K$303,0))*INDEX($J$297:$R$300,MATCH(AB$303,$I$297:$I$300,0),MATCH(AB$302,$J$296:$R$296,0))+IF(SUM($H354:$I354)&gt;0,INDEX($U$297:$AC$300,MATCH(AB$303,$I$297:$I$300,0),MATCH(AB$302,$J$296:$R$296,0)))</f>
        <v>0</v>
      </c>
      <c r="AC354" s="757" cm="1">
        <f t="array" ref="AC354">INDEX($H354:$K354,0,MATCH(AC$303,$H$303:$K$303,0))*INDEX($J$297:$R$300,MATCH(AC$303,$I$297:$I$300,0),MATCH(AC$302,$J$296:$R$296,0))+IF(SUM($H354:$I354)&gt;0,INDEX($U$297:$AC$300,MATCH(AC$303,$I$297:$I$300,0),MATCH(AC$302,$J$296:$R$296,0)))</f>
        <v>0</v>
      </c>
      <c r="AD354" s="757" cm="1">
        <f t="array" ref="AD354">INDEX($H354:$K354,0,MATCH(AD$303,$H$303:$K$303,0))*INDEX($J$297:$R$300,MATCH(AD$303,$I$297:$I$300,0),MATCH(AD$302,$J$296:$R$296,0))+IF(SUM($H354:$I354)&gt;0,INDEX($U$297:$AC$300,MATCH(AD$303,$I$297:$I$300,0),MATCH(AD$302,$J$296:$R$296,0)))</f>
        <v>0</v>
      </c>
      <c r="AE354" s="757" cm="1">
        <f t="array" ref="AE354">INDEX($H354:$K354,0,MATCH(AE$303,$H$303:$K$303,0))*INDEX($J$297:$R$300,MATCH(AE$303,$I$297:$I$300,0),MATCH(AE$302,$J$296:$R$296,0))+IF(SUM($H354:$I354)&gt;0,INDEX($U$297:$AC$300,MATCH(AE$303,$I$297:$I$300,0),MATCH(AE$302,$J$296:$R$296,0)))</f>
        <v>0</v>
      </c>
      <c r="AF354" s="757" cm="1">
        <f t="array" ref="AF354">INDEX($H354:$K354,0,MATCH(AF$303,$H$303:$K$303,0))*INDEX($J$297:$R$300,MATCH(AF$303,$I$297:$I$300,0),MATCH(AF$302,$J$296:$R$296,0))+IF(SUM($H354:$I354)&gt;0,INDEX($U$297:$AC$300,MATCH(AF$303,$I$297:$I$300,0),MATCH(AF$302,$J$296:$R$296,0)))</f>
        <v>0</v>
      </c>
      <c r="AG354" s="757" cm="1">
        <f t="array" ref="AG354">INDEX($H354:$K354,0,MATCH(AG$303,$H$303:$K$303,0))*INDEX($J$297:$R$300,MATCH(AG$303,$I$297:$I$300,0),MATCH(AG$302,$J$296:$R$296,0))+IF(SUM($H354:$I354)&gt;0,INDEX($U$297:$AC$300,MATCH(AG$303,$I$297:$I$300,0),MATCH(AG$302,$J$296:$R$296,0)))</f>
        <v>0</v>
      </c>
      <c r="AH354" s="757" cm="1">
        <f t="array" ref="AH354">INDEX($H354:$K354,0,MATCH(AH$303,$H$303:$K$303,0))*INDEX($J$297:$R$300,MATCH(AH$303,$I$297:$I$300,0),MATCH(AH$302,$J$296:$R$296,0))+IF(SUM($H354:$I354)&gt;0,INDEX($U$297:$AC$300,MATCH(AH$303,$I$297:$I$300,0),MATCH(AH$302,$J$296:$R$296,0)))</f>
        <v>0</v>
      </c>
      <c r="AI354" s="757" cm="1">
        <f t="array" ref="AI354">INDEX($H354:$K354,0,MATCH(AI$303,$H$303:$K$303,0))*INDEX($J$297:$R$300,MATCH(AI$303,$I$297:$I$300,0),MATCH(AI$302,$J$296:$R$296,0))+IF(SUM($H354:$I354)&gt;0,INDEX($U$297:$AC$300,MATCH(AI$303,$I$297:$I$300,0),MATCH(AI$302,$J$296:$R$296,0)))</f>
        <v>0</v>
      </c>
      <c r="AJ354" s="757" cm="1">
        <f t="array" ref="AJ354">INDEX($H354:$K354,0,MATCH(AJ$303,$H$303:$K$303,0))*INDEX($J$297:$R$300,MATCH(AJ$303,$I$297:$I$300,0),MATCH(AJ$302,$J$296:$R$296,0))+IF(SUM($H354:$I354)&gt;0,INDEX($U$297:$AC$300,MATCH(AJ$303,$I$297:$I$300,0),MATCH(AJ$302,$J$296:$R$296,0)))</f>
        <v>0</v>
      </c>
      <c r="AK354" s="757" cm="1">
        <f t="array" ref="AK354">INDEX($H354:$K354,0,MATCH(AK$303,$H$303:$K$303,0))*INDEX($J$297:$R$300,MATCH(AK$303,$I$297:$I$300,0),MATCH(AK$302,$J$296:$R$296,0))+IF(SUM($H354:$I354)&gt;0,INDEX($U$297:$AC$300,MATCH(AK$303,$I$297:$I$300,0),MATCH(AK$302,$J$296:$R$296,0)))</f>
        <v>0</v>
      </c>
      <c r="AL354" s="757" cm="1">
        <f t="array" ref="AL354">INDEX($H354:$K354,0,MATCH(AL$303,$H$303:$K$303,0))*INDEX($J$297:$R$300,MATCH(AL$303,$I$297:$I$300,0),MATCH(AL$302,$J$296:$R$296,0))+IF(SUM($H354:$I354)&gt;0,INDEX($U$297:$AC$300,MATCH(AL$303,$I$297:$I$300,0),MATCH(AL$302,$J$296:$R$296,0)))</f>
        <v>0</v>
      </c>
      <c r="AM354" s="757" cm="1">
        <f t="array" ref="AM354">INDEX($H354:$K354,0,MATCH(AM$303,$H$303:$K$303,0))*INDEX($J$297:$R$300,MATCH(AM$303,$I$297:$I$300,0),MATCH(AM$302,$J$296:$R$296,0))+IF(SUM($H354:$I354)&gt;0,INDEX($U$297:$AC$300,MATCH(AM$303,$I$297:$I$300,0),MATCH(AM$302,$J$296:$R$296,0)))</f>
        <v>0</v>
      </c>
      <c r="AN354" s="757" cm="1">
        <f t="array" ref="AN354">INDEX($H354:$K354,0,MATCH(AN$303,$H$303:$K$303,0))*INDEX($J$297:$R$300,MATCH(AN$303,$I$297:$I$300,0),MATCH(AN$302,$J$296:$R$296,0))+IF(SUM($H354:$I354)&gt;0,INDEX($U$297:$AC$300,MATCH(AN$303,$I$297:$I$300,0),MATCH(AN$302,$J$296:$R$296,0)))</f>
        <v>0</v>
      </c>
      <c r="AO354" s="757" cm="1">
        <f t="array" ref="AO354">INDEX($H354:$K354,0,MATCH(AO$303,$H$303:$K$303,0))*INDEX($J$297:$R$300,MATCH(AO$303,$I$297:$I$300,0),MATCH(AO$302,$J$296:$R$296,0))+IF(SUM($H354:$I354)&gt;0,INDEX($U$297:$AC$300,MATCH(AO$303,$I$297:$I$300,0),MATCH(AO$302,$J$296:$R$296,0)))</f>
        <v>0</v>
      </c>
      <c r="AP354" s="757" cm="1">
        <f t="array" ref="AP354">INDEX($H354:$K354,0,MATCH(AP$303,$H$303:$K$303,0))*INDEX($J$297:$R$300,MATCH(AP$303,$I$297:$I$300,0),MATCH(AP$302,$J$296:$R$296,0))+IF(SUM($H354:$I354)&gt;0,INDEX($U$297:$AC$300,MATCH(AP$303,$I$297:$I$300,0),MATCH(AP$302,$J$296:$R$296,0)))</f>
        <v>0</v>
      </c>
      <c r="AQ354" s="757" cm="1">
        <f t="array" ref="AQ354">INDEX($H354:$K354,0,MATCH(AQ$303,$H$303:$K$303,0))*INDEX($J$297:$R$300,MATCH(AQ$303,$I$297:$I$300,0),MATCH(AQ$302,$J$296:$R$296,0))+IF(SUM($H354:$I354)&gt;0,INDEX($U$297:$AC$300,MATCH(AQ$303,$I$297:$I$300,0),MATCH(AQ$302,$J$296:$R$296,0)))</f>
        <v>0</v>
      </c>
      <c r="AR354" s="757" cm="1">
        <f t="array" ref="AR354">INDEX($H354:$K354,0,MATCH(AR$303,$H$303:$K$303,0))*INDEX($J$297:$R$300,MATCH(AR$303,$I$297:$I$300,0),MATCH(AR$302,$J$296:$R$296,0))+IF(SUM($H354:$I354)&gt;0,INDEX($U$297:$AC$300,MATCH(AR$303,$I$297:$I$300,0),MATCH(AR$302,$J$296:$R$296,0)))</f>
        <v>0</v>
      </c>
      <c r="AS354" s="757" cm="1">
        <f t="array" ref="AS354">INDEX($H354:$K354,0,MATCH(AS$303,$H$303:$K$303,0))*INDEX($J$297:$R$300,MATCH(AS$303,$I$297:$I$300,0),MATCH(AS$302,$J$296:$R$296,0))+IF(SUM($H354:$I354)&gt;0,INDEX($U$297:$AC$300,MATCH(AS$303,$I$297:$I$300,0),MATCH(AS$302,$J$296:$R$296,0)))</f>
        <v>0</v>
      </c>
      <c r="AT354" s="757" cm="1">
        <f t="array" ref="AT354">INDEX($H354:$K354,0,MATCH(AT$303,$H$303:$K$303,0))*INDEX($J$297:$R$300,MATCH(AT$303,$I$297:$I$300,0),MATCH(AT$302,$J$296:$R$296,0))+IF(SUM($H354:$I354)&gt;0,INDEX($U$297:$AC$300,MATCH(AT$303,$I$297:$I$300,0),MATCH(AT$302,$J$296:$R$296,0)))</f>
        <v>0</v>
      </c>
      <c r="AU354" s="757"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4.5" outlineLevel="1" x14ac:dyDescent="0.3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508" t="s">
        <v>1220</v>
      </c>
      <c r="I357" t="s">
        <v>1074</v>
      </c>
      <c r="J357" s="755" t="s">
        <v>386</v>
      </c>
      <c r="K357" s="755" t="s">
        <v>784</v>
      </c>
      <c r="L357" s="755" t="s">
        <v>785</v>
      </c>
      <c r="M357" s="755" t="s">
        <v>786</v>
      </c>
      <c r="N357" s="755" t="s">
        <v>787</v>
      </c>
      <c r="O357" s="755" t="s">
        <v>788</v>
      </c>
      <c r="P357" s="755" t="s">
        <v>789</v>
      </c>
      <c r="Q357" s="755" t="s">
        <v>790</v>
      </c>
      <c r="R357" s="755" t="s">
        <v>791</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508"/>
      <c r="I358" t="s">
        <v>760</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508"/>
      <c r="I359" t="s">
        <v>1196</v>
      </c>
      <c r="J359" s="756">
        <v>1</v>
      </c>
      <c r="K359" s="756">
        <v>1</v>
      </c>
      <c r="L359" s="756">
        <v>1</v>
      </c>
      <c r="M359" s="756">
        <v>1</v>
      </c>
      <c r="N359" s="756">
        <v>1</v>
      </c>
      <c r="O359" s="756">
        <v>1</v>
      </c>
      <c r="P359" s="756">
        <v>1</v>
      </c>
      <c r="Q359" s="756">
        <v>1</v>
      </c>
      <c r="R359" s="756">
        <v>1</v>
      </c>
      <c r="S359" s="187"/>
      <c r="T359" s="187"/>
      <c r="U359" s="187"/>
      <c r="V359" s="187"/>
      <c r="W359" s="187"/>
      <c r="X359" s="187"/>
      <c r="Y359" s="187"/>
      <c r="Z359" s="187"/>
      <c r="AA359" s="187"/>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508"/>
      <c r="I360" t="s">
        <v>1197</v>
      </c>
      <c r="J360" s="756">
        <v>2</v>
      </c>
      <c r="K360" s="756">
        <v>2</v>
      </c>
      <c r="L360" s="756">
        <v>1</v>
      </c>
      <c r="M360" s="756">
        <v>1</v>
      </c>
      <c r="N360" s="756">
        <v>1</v>
      </c>
      <c r="O360" s="756">
        <v>1</v>
      </c>
      <c r="P360" s="756">
        <v>0</v>
      </c>
      <c r="Q360" s="756">
        <v>0</v>
      </c>
      <c r="R360" s="756">
        <v>0</v>
      </c>
      <c r="S360" s="187"/>
      <c r="T360" s="187"/>
      <c r="U360" s="187"/>
      <c r="V360" s="187"/>
      <c r="W360" s="187"/>
      <c r="X360" s="187"/>
      <c r="Y360" s="187"/>
      <c r="Z360" s="187"/>
      <c r="AA360" s="187"/>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508"/>
      <c r="I361" t="s">
        <v>762</v>
      </c>
      <c r="J361" s="756">
        <v>1</v>
      </c>
      <c r="K361" s="756">
        <v>1</v>
      </c>
      <c r="L361" s="756">
        <v>1</v>
      </c>
      <c r="M361" s="756">
        <v>1</v>
      </c>
      <c r="N361" s="756">
        <v>1</v>
      </c>
      <c r="O361" s="756">
        <v>1</v>
      </c>
      <c r="P361" s="756">
        <v>1</v>
      </c>
      <c r="Q361" s="756">
        <v>1</v>
      </c>
      <c r="R361" s="756">
        <v>1</v>
      </c>
      <c r="S361" s="187"/>
      <c r="T361" s="187"/>
      <c r="U361" s="187"/>
      <c r="V361" s="187"/>
      <c r="W361" s="187"/>
      <c r="X361" s="187"/>
      <c r="Y361" s="187"/>
      <c r="Z361" s="187"/>
      <c r="AA361" s="187"/>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
        <v>797</v>
      </c>
      <c r="H363" t="s">
        <v>813</v>
      </c>
      <c r="I363" t="s">
        <v>813</v>
      </c>
      <c r="J363" t="s">
        <v>813</v>
      </c>
      <c r="K363" t="s">
        <v>813</v>
      </c>
      <c r="L363" t="s">
        <v>386</v>
      </c>
      <c r="M363" t="s">
        <v>386</v>
      </c>
      <c r="N363" t="s">
        <v>386</v>
      </c>
      <c r="O363" t="s">
        <v>386</v>
      </c>
      <c r="P363" t="s">
        <v>784</v>
      </c>
      <c r="Q363" t="s">
        <v>784</v>
      </c>
      <c r="R363" t="s">
        <v>784</v>
      </c>
      <c r="S363" t="s">
        <v>784</v>
      </c>
      <c r="T363" t="s">
        <v>785</v>
      </c>
      <c r="U363" t="s">
        <v>785</v>
      </c>
      <c r="V363" t="s">
        <v>785</v>
      </c>
      <c r="W363" t="s">
        <v>785</v>
      </c>
      <c r="X363" t="s">
        <v>786</v>
      </c>
      <c r="Y363" t="s">
        <v>786</v>
      </c>
      <c r="Z363" t="s">
        <v>786</v>
      </c>
      <c r="AA363" t="s">
        <v>786</v>
      </c>
      <c r="AB363" t="s">
        <v>787</v>
      </c>
      <c r="AC363" t="s">
        <v>787</v>
      </c>
      <c r="AD363" t="s">
        <v>787</v>
      </c>
      <c r="AE363" t="s">
        <v>787</v>
      </c>
      <c r="AF363" t="s">
        <v>788</v>
      </c>
      <c r="AG363" t="s">
        <v>788</v>
      </c>
      <c r="AH363" t="s">
        <v>788</v>
      </c>
      <c r="AI363" t="s">
        <v>788</v>
      </c>
      <c r="AJ363" t="s">
        <v>789</v>
      </c>
      <c r="AK363" t="s">
        <v>789</v>
      </c>
      <c r="AL363" t="s">
        <v>789</v>
      </c>
      <c r="AM363" t="s">
        <v>789</v>
      </c>
      <c r="AN363" t="s">
        <v>790</v>
      </c>
      <c r="AO363" t="s">
        <v>790</v>
      </c>
      <c r="AP363" t="s">
        <v>790</v>
      </c>
      <c r="AQ363" t="s">
        <v>790</v>
      </c>
      <c r="AR363" t="s">
        <v>791</v>
      </c>
      <c r="AS363" t="s">
        <v>791</v>
      </c>
      <c r="AT363" t="s">
        <v>791</v>
      </c>
      <c r="AU363" t="s">
        <v>791</v>
      </c>
      <c r="AV363" s="187"/>
      <c r="AW363" s="187"/>
      <c r="AX363" s="16"/>
      <c r="AY363" s="8"/>
      <c r="AZ363" s="8"/>
      <c r="BA363" s="8"/>
    </row>
    <row r="364" spans="1:53" ht="14.5" outlineLevel="1" x14ac:dyDescent="0.35">
      <c r="A364" s="6"/>
      <c r="B364" s="7"/>
      <c r="C364" s="17"/>
      <c r="D364" s="17"/>
      <c r="E364" s="17"/>
      <c r="F364" s="26"/>
      <c r="G364" s="26" t="s">
        <v>58</v>
      </c>
      <c r="H364" t="s">
        <v>760</v>
      </c>
      <c r="I364" t="s">
        <v>1196</v>
      </c>
      <c r="J364" t="s">
        <v>1197</v>
      </c>
      <c r="K364" t="s">
        <v>762</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7"/>
      <c r="AW364" s="187"/>
      <c r="AX364" s="16"/>
      <c r="AY364" s="8"/>
      <c r="AZ364" s="8"/>
      <c r="BA364" s="8"/>
    </row>
    <row r="365" spans="1:53" ht="14.5" outlineLevel="1" x14ac:dyDescent="0.35">
      <c r="A365" s="6"/>
      <c r="B365" s="7"/>
      <c r="C365" s="17"/>
      <c r="D365" s="17"/>
      <c r="E365" s="17"/>
      <c r="F365" s="26"/>
      <c r="G365" s="26" t="str">
        <f t="shared" ref="G365:G396" si="178">_xlfn.CONCAT(H125:M125)</f>
        <v>AAAA2A1a</v>
      </c>
      <c r="H365" s="223">
        <f>INDEX($Z$184:$AC$196,MATCH($M125,$Y$184:$Y$196,0),MATCH(H$364,$Z$183:$AC$183,0))</f>
        <v>0</v>
      </c>
      <c r="I365" s="223">
        <f t="shared" ref="I365:K365" si="179">INDEX($Z$184:$AC$196,MATCH($M125,$Y$184:$Y$196,0),MATCH(I$364,$Z$183:$AC$183,0))</f>
        <v>20</v>
      </c>
      <c r="J365" s="223">
        <f t="shared" si="179"/>
        <v>0</v>
      </c>
      <c r="K365" s="223">
        <f t="shared" si="179"/>
        <v>0</v>
      </c>
      <c r="L365" s="757" cm="1">
        <f t="array" ref="L365">INDEX($H365:$K365,0,MATCH(L$364,$H$364:$K$364,0))*INDEX($J$358:$R$361,MATCH(L$364,$I$358:$I$361,0),MATCH(L$363,$J$357:$R$357,0))</f>
        <v>0</v>
      </c>
      <c r="M365" s="757" cm="1">
        <f t="array" ref="M365">INDEX($H365:$K365,0,MATCH(M$364,$H$364:$K$364,0))*INDEX($J$358:$R$361,MATCH(M$364,$I$358:$I$361,0),MATCH(M$363,$J$357:$R$357,0))</f>
        <v>20</v>
      </c>
      <c r="N365" s="757" cm="1">
        <f t="array" ref="N365">INDEX($H365:$K365,0,MATCH(N$364,$H$364:$K$364,0))*INDEX($J$358:$R$361,MATCH(N$364,$I$358:$I$361,0),MATCH(N$363,$J$357:$R$357,0))</f>
        <v>0</v>
      </c>
      <c r="O365" s="757" cm="1">
        <f t="array" ref="O365">INDEX($H365:$K365,0,MATCH(O$364,$H$364:$K$364,0))*INDEX($J$358:$R$361,MATCH(O$364,$I$358:$I$361,0),MATCH(O$363,$J$357:$R$357,0))</f>
        <v>0</v>
      </c>
      <c r="P365" s="757" cm="1">
        <f t="array" ref="P365">INDEX($H365:$K365,0,MATCH(P$364,$H$364:$K$364,0))*INDEX($J$358:$R$361,MATCH(P$364,$I$358:$I$361,0),MATCH(P$363,$J$357:$R$357,0))</f>
        <v>0</v>
      </c>
      <c r="Q365" s="757" cm="1">
        <f t="array" ref="Q365">INDEX($H365:$K365,0,MATCH(Q$364,$H$364:$K$364,0))*INDEX($J$358:$R$361,MATCH(Q$364,$I$358:$I$361,0),MATCH(Q$363,$J$357:$R$357,0))</f>
        <v>20</v>
      </c>
      <c r="R365" s="757" cm="1">
        <f t="array" ref="R365">INDEX($H365:$K365,0,MATCH(R$364,$H$364:$K$364,0))*INDEX($J$358:$R$361,MATCH(R$364,$I$358:$I$361,0),MATCH(R$363,$J$357:$R$357,0))</f>
        <v>0</v>
      </c>
      <c r="S365" s="757" cm="1">
        <f t="array" ref="S365">INDEX($H365:$K365,0,MATCH(S$364,$H$364:$K$364,0))*INDEX($J$358:$R$361,MATCH(S$364,$I$358:$I$361,0),MATCH(S$363,$J$357:$R$357,0))</f>
        <v>0</v>
      </c>
      <c r="T365" s="757" cm="1">
        <f t="array" ref="T365">INDEX($H365:$K365,0,MATCH(T$364,$H$364:$K$364,0))*INDEX($J$358:$R$361,MATCH(T$364,$I$358:$I$361,0),MATCH(T$363,$J$357:$R$357,0))</f>
        <v>0</v>
      </c>
      <c r="U365" s="757" cm="1">
        <f t="array" ref="U365">INDEX($H365:$K365,0,MATCH(U$364,$H$364:$K$364,0))*INDEX($J$358:$R$361,MATCH(U$364,$I$358:$I$361,0),MATCH(U$363,$J$357:$R$357,0))</f>
        <v>20</v>
      </c>
      <c r="V365" s="757" cm="1">
        <f t="array" ref="V365">INDEX($H365:$K365,0,MATCH(V$364,$H$364:$K$364,0))*INDEX($J$358:$R$361,MATCH(V$364,$I$358:$I$361,0),MATCH(V$363,$J$357:$R$357,0))</f>
        <v>0</v>
      </c>
      <c r="W365" s="757" cm="1">
        <f t="array" ref="W365">INDEX($H365:$K365,0,MATCH(W$364,$H$364:$K$364,0))*INDEX($J$358:$R$361,MATCH(W$364,$I$358:$I$361,0),MATCH(W$363,$J$357:$R$357,0))</f>
        <v>0</v>
      </c>
      <c r="X365" s="757" cm="1">
        <f t="array" ref="X365">INDEX($H365:$K365,0,MATCH(X$364,$H$364:$K$364,0))*INDEX($J$358:$R$361,MATCH(X$364,$I$358:$I$361,0),MATCH(X$363,$J$357:$R$357,0))</f>
        <v>0</v>
      </c>
      <c r="Y365" s="757" cm="1">
        <f t="array" ref="Y365">INDEX($H365:$K365,0,MATCH(Y$364,$H$364:$K$364,0))*INDEX($J$358:$R$361,MATCH(Y$364,$I$358:$I$361,0),MATCH(Y$363,$J$357:$R$357,0))</f>
        <v>20</v>
      </c>
      <c r="Z365" s="757" cm="1">
        <f t="array" ref="Z365">INDEX($H365:$K365,0,MATCH(Z$364,$H$364:$K$364,0))*INDEX($J$358:$R$361,MATCH(Z$364,$I$358:$I$361,0),MATCH(Z$363,$J$357:$R$357,0))</f>
        <v>0</v>
      </c>
      <c r="AA365" s="757" cm="1">
        <f t="array" ref="AA365">INDEX($H365:$K365,0,MATCH(AA$364,$H$364:$K$364,0))*INDEX($J$358:$R$361,MATCH(AA$364,$I$358:$I$361,0),MATCH(AA$363,$J$357:$R$357,0))</f>
        <v>0</v>
      </c>
      <c r="AB365" s="757" cm="1">
        <f t="array" ref="AB365">INDEX($H365:$K365,0,MATCH(AB$364,$H$364:$K$364,0))*INDEX($J$358:$R$361,MATCH(AB$364,$I$358:$I$361,0),MATCH(AB$363,$J$357:$R$357,0))</f>
        <v>0</v>
      </c>
      <c r="AC365" s="757" cm="1">
        <f t="array" ref="AC365">INDEX($H365:$K365,0,MATCH(AC$364,$H$364:$K$364,0))*INDEX($J$358:$R$361,MATCH(AC$364,$I$358:$I$361,0),MATCH(AC$363,$J$357:$R$357,0))</f>
        <v>20</v>
      </c>
      <c r="AD365" s="757" cm="1">
        <f t="array" ref="AD365">INDEX($H365:$K365,0,MATCH(AD$364,$H$364:$K$364,0))*INDEX($J$358:$R$361,MATCH(AD$364,$I$358:$I$361,0),MATCH(AD$363,$J$357:$R$357,0))</f>
        <v>0</v>
      </c>
      <c r="AE365" s="757" cm="1">
        <f t="array" ref="AE365">INDEX($H365:$K365,0,MATCH(AE$364,$H$364:$K$364,0))*INDEX($J$358:$R$361,MATCH(AE$364,$I$358:$I$361,0),MATCH(AE$363,$J$357:$R$357,0))</f>
        <v>0</v>
      </c>
      <c r="AF365" s="757" cm="1">
        <f t="array" ref="AF365">INDEX($H365:$K365,0,MATCH(AF$364,$H$364:$K$364,0))*INDEX($J$358:$R$361,MATCH(AF$364,$I$358:$I$361,0),MATCH(AF$363,$J$357:$R$357,0))</f>
        <v>0</v>
      </c>
      <c r="AG365" s="757" cm="1">
        <f t="array" ref="AG365">INDEX($H365:$K365,0,MATCH(AG$364,$H$364:$K$364,0))*INDEX($J$358:$R$361,MATCH(AG$364,$I$358:$I$361,0),MATCH(AG$363,$J$357:$R$357,0))</f>
        <v>20</v>
      </c>
      <c r="AH365" s="757" cm="1">
        <f t="array" ref="AH365">INDEX($H365:$K365,0,MATCH(AH$364,$H$364:$K$364,0))*INDEX($J$358:$R$361,MATCH(AH$364,$I$358:$I$361,0),MATCH(AH$363,$J$357:$R$357,0))</f>
        <v>0</v>
      </c>
      <c r="AI365" s="757" cm="1">
        <f t="array" ref="AI365">INDEX($H365:$K365,0,MATCH(AI$364,$H$364:$K$364,0))*INDEX($J$358:$R$361,MATCH(AI$364,$I$358:$I$361,0),MATCH(AI$363,$J$357:$R$357,0))</f>
        <v>0</v>
      </c>
      <c r="AJ365" s="757" cm="1">
        <f t="array" ref="AJ365">INDEX($H365:$K365,0,MATCH(AJ$364,$H$364:$K$364,0))*INDEX($J$358:$R$361,MATCH(AJ$364,$I$358:$I$361,0),MATCH(AJ$363,$J$357:$R$357,0))</f>
        <v>0</v>
      </c>
      <c r="AK365" s="757" cm="1">
        <f t="array" ref="AK365">INDEX($H365:$K365,0,MATCH(AK$364,$H$364:$K$364,0))*INDEX($J$358:$R$361,MATCH(AK$364,$I$358:$I$361,0),MATCH(AK$363,$J$357:$R$357,0))</f>
        <v>20</v>
      </c>
      <c r="AL365" s="757" cm="1">
        <f t="array" ref="AL365">INDEX($H365:$K365,0,MATCH(AL$364,$H$364:$K$364,0))*INDEX($J$358:$R$361,MATCH(AL$364,$I$358:$I$361,0),MATCH(AL$363,$J$357:$R$357,0))</f>
        <v>0</v>
      </c>
      <c r="AM365" s="757" cm="1">
        <f t="array" ref="AM365">INDEX($H365:$K365,0,MATCH(AM$364,$H$364:$K$364,0))*INDEX($J$358:$R$361,MATCH(AM$364,$I$358:$I$361,0),MATCH(AM$363,$J$357:$R$357,0))</f>
        <v>0</v>
      </c>
      <c r="AN365" s="757" cm="1">
        <f t="array" ref="AN365">INDEX($H365:$K365,0,MATCH(AN$364,$H$364:$K$364,0))*INDEX($J$358:$R$361,MATCH(AN$364,$I$358:$I$361,0),MATCH(AN$363,$J$357:$R$357,0))</f>
        <v>0</v>
      </c>
      <c r="AO365" s="757" cm="1">
        <f t="array" ref="AO365">INDEX($H365:$K365,0,MATCH(AO$364,$H$364:$K$364,0))*INDEX($J$358:$R$361,MATCH(AO$364,$I$358:$I$361,0),MATCH(AO$363,$J$357:$R$357,0))</f>
        <v>20</v>
      </c>
      <c r="AP365" s="757" cm="1">
        <f t="array" ref="AP365">INDEX($H365:$K365,0,MATCH(AP$364,$H$364:$K$364,0))*INDEX($J$358:$R$361,MATCH(AP$364,$I$358:$I$361,0),MATCH(AP$363,$J$357:$R$357,0))</f>
        <v>0</v>
      </c>
      <c r="AQ365" s="757" cm="1">
        <f t="array" ref="AQ365">INDEX($H365:$K365,0,MATCH(AQ$364,$H$364:$K$364,0))*INDEX($J$358:$R$361,MATCH(AQ$364,$I$358:$I$361,0),MATCH(AQ$363,$J$357:$R$357,0))</f>
        <v>0</v>
      </c>
      <c r="AR365" s="757" cm="1">
        <f t="array" ref="AR365">INDEX($H365:$K365,0,MATCH(AR$364,$H$364:$K$364,0))*INDEX($J$358:$R$361,MATCH(AR$364,$I$358:$I$361,0),MATCH(AR$363,$J$357:$R$357,0))</f>
        <v>0</v>
      </c>
      <c r="AS365" s="757" cm="1">
        <f t="array" ref="AS365">INDEX($H365:$K365,0,MATCH(AS$364,$H$364:$K$364,0))*INDEX($J$358:$R$361,MATCH(AS$364,$I$358:$I$361,0),MATCH(AS$363,$J$357:$R$357,0))</f>
        <v>20</v>
      </c>
      <c r="AT365" s="757" cm="1">
        <f t="array" ref="AT365">INDEX($H365:$K365,0,MATCH(AT$364,$H$364:$K$364,0))*INDEX($J$358:$R$361,MATCH(AT$364,$I$358:$I$361,0),MATCH(AT$363,$J$357:$R$357,0))</f>
        <v>0</v>
      </c>
      <c r="AU365" s="757" cm="1">
        <f t="array" ref="AU365">INDEX($H365:$K365,0,MATCH(AU$364,$H$364:$K$364,0))*INDEX($J$358:$R$361,MATCH(AU$364,$I$358:$I$361,0),MATCH(AU$363,$J$357:$R$357,0))</f>
        <v>0</v>
      </c>
      <c r="AV365" s="187"/>
      <c r="AW365" s="187"/>
      <c r="AX365" s="16"/>
      <c r="AY365" s="8"/>
      <c r="AZ365" s="8"/>
      <c r="BA365" s="8"/>
    </row>
    <row r="366" spans="1:53" ht="14.5" outlineLevel="1" x14ac:dyDescent="0.35">
      <c r="A366" s="6"/>
      <c r="B366" s="7"/>
      <c r="C366" s="17"/>
      <c r="D366" s="17"/>
      <c r="E366" s="17"/>
      <c r="F366" s="26"/>
      <c r="G366" s="26" t="str">
        <f t="shared" si="178"/>
        <v>GGGGAg1a2</v>
      </c>
      <c r="H366" s="223">
        <v>0</v>
      </c>
      <c r="I366" s="223">
        <v>0</v>
      </c>
      <c r="J366" s="223">
        <v>0</v>
      </c>
      <c r="K366" s="223">
        <v>0</v>
      </c>
      <c r="L366" s="757" cm="1">
        <f t="array" ref="L366">INDEX($H366:$K366,0,MATCH(L$364,$H$364:$K$364,0))*INDEX($J$358:$R$361,MATCH(L$364,$I$358:$I$361,0),MATCH(L$363,$J$357:$R$357,0))</f>
        <v>0</v>
      </c>
      <c r="M366" s="757" cm="1">
        <f t="array" ref="M366">INDEX($H366:$K366,0,MATCH(M$364,$H$364:$K$364,0))*INDEX($J$358:$R$361,MATCH(M$364,$I$358:$I$361,0),MATCH(M$363,$J$357:$R$357,0))</f>
        <v>0</v>
      </c>
      <c r="N366" s="757" cm="1">
        <f t="array" ref="N366">INDEX($H366:$K366,0,MATCH(N$364,$H$364:$K$364,0))*INDEX($J$358:$R$361,MATCH(N$364,$I$358:$I$361,0),MATCH(N$363,$J$357:$R$357,0))</f>
        <v>0</v>
      </c>
      <c r="O366" s="757" cm="1">
        <f t="array" ref="O366">INDEX($H366:$K366,0,MATCH(O$364,$H$364:$K$364,0))*INDEX($J$358:$R$361,MATCH(O$364,$I$358:$I$361,0),MATCH(O$363,$J$357:$R$357,0))</f>
        <v>0</v>
      </c>
      <c r="P366" s="757" cm="1">
        <f t="array" ref="P366">INDEX($H366:$K366,0,MATCH(P$364,$H$364:$K$364,0))*INDEX($J$358:$R$361,MATCH(P$364,$I$358:$I$361,0),MATCH(P$363,$J$357:$R$357,0))</f>
        <v>0</v>
      </c>
      <c r="Q366" s="757" cm="1">
        <f t="array" ref="Q366">INDEX($H366:$K366,0,MATCH(Q$364,$H$364:$K$364,0))*INDEX($J$358:$R$361,MATCH(Q$364,$I$358:$I$361,0),MATCH(Q$363,$J$357:$R$357,0))</f>
        <v>0</v>
      </c>
      <c r="R366" s="757" cm="1">
        <f t="array" ref="R366">INDEX($H366:$K366,0,MATCH(R$364,$H$364:$K$364,0))*INDEX($J$358:$R$361,MATCH(R$364,$I$358:$I$361,0),MATCH(R$363,$J$357:$R$357,0))</f>
        <v>0</v>
      </c>
      <c r="S366" s="757" cm="1">
        <f t="array" ref="S366">INDEX($H366:$K366,0,MATCH(S$364,$H$364:$K$364,0))*INDEX($J$358:$R$361,MATCH(S$364,$I$358:$I$361,0),MATCH(S$363,$J$357:$R$357,0))</f>
        <v>0</v>
      </c>
      <c r="T366" s="757" cm="1">
        <f t="array" ref="T366">INDEX($H366:$K366,0,MATCH(T$364,$H$364:$K$364,0))*INDEX($J$358:$R$361,MATCH(T$364,$I$358:$I$361,0),MATCH(T$363,$J$357:$R$357,0))</f>
        <v>0</v>
      </c>
      <c r="U366" s="757" cm="1">
        <f t="array" ref="U366">INDEX($H366:$K366,0,MATCH(U$364,$H$364:$K$364,0))*INDEX($J$358:$R$361,MATCH(U$364,$I$358:$I$361,0),MATCH(U$363,$J$357:$R$357,0))</f>
        <v>0</v>
      </c>
      <c r="V366" s="757" cm="1">
        <f t="array" ref="V366">INDEX($H366:$K366,0,MATCH(V$364,$H$364:$K$364,0))*INDEX($J$358:$R$361,MATCH(V$364,$I$358:$I$361,0),MATCH(V$363,$J$357:$R$357,0))</f>
        <v>0</v>
      </c>
      <c r="W366" s="757" cm="1">
        <f t="array" ref="W366">INDEX($H366:$K366,0,MATCH(W$364,$H$364:$K$364,0))*INDEX($J$358:$R$361,MATCH(W$364,$I$358:$I$361,0),MATCH(W$363,$J$357:$R$357,0))</f>
        <v>0</v>
      </c>
      <c r="X366" s="757" cm="1">
        <f t="array" ref="X366">INDEX($H366:$K366,0,MATCH(X$364,$H$364:$K$364,0))*INDEX($J$358:$R$361,MATCH(X$364,$I$358:$I$361,0),MATCH(X$363,$J$357:$R$357,0))</f>
        <v>0</v>
      </c>
      <c r="Y366" s="757" cm="1">
        <f t="array" ref="Y366">INDEX($H366:$K366,0,MATCH(Y$364,$H$364:$K$364,0))*INDEX($J$358:$R$361,MATCH(Y$364,$I$358:$I$361,0),MATCH(Y$363,$J$357:$R$357,0))</f>
        <v>0</v>
      </c>
      <c r="Z366" s="757" cm="1">
        <f t="array" ref="Z366">INDEX($H366:$K366,0,MATCH(Z$364,$H$364:$K$364,0))*INDEX($J$358:$R$361,MATCH(Z$364,$I$358:$I$361,0),MATCH(Z$363,$J$357:$R$357,0))</f>
        <v>0</v>
      </c>
      <c r="AA366" s="757" cm="1">
        <f t="array" ref="AA366">INDEX($H366:$K366,0,MATCH(AA$364,$H$364:$K$364,0))*INDEX($J$358:$R$361,MATCH(AA$364,$I$358:$I$361,0),MATCH(AA$363,$J$357:$R$357,0))</f>
        <v>0</v>
      </c>
      <c r="AB366" s="757" cm="1">
        <f t="array" ref="AB366">INDEX($H366:$K366,0,MATCH(AB$364,$H$364:$K$364,0))*INDEX($J$358:$R$361,MATCH(AB$364,$I$358:$I$361,0),MATCH(AB$363,$J$357:$R$357,0))</f>
        <v>0</v>
      </c>
      <c r="AC366" s="757" cm="1">
        <f t="array" ref="AC366">INDEX($H366:$K366,0,MATCH(AC$364,$H$364:$K$364,0))*INDEX($J$358:$R$361,MATCH(AC$364,$I$358:$I$361,0),MATCH(AC$363,$J$357:$R$357,0))</f>
        <v>0</v>
      </c>
      <c r="AD366" s="757" cm="1">
        <f t="array" ref="AD366">INDEX($H366:$K366,0,MATCH(AD$364,$H$364:$K$364,0))*INDEX($J$358:$R$361,MATCH(AD$364,$I$358:$I$361,0),MATCH(AD$363,$J$357:$R$357,0))</f>
        <v>0</v>
      </c>
      <c r="AE366" s="757" cm="1">
        <f t="array" ref="AE366">INDEX($H366:$K366,0,MATCH(AE$364,$H$364:$K$364,0))*INDEX($J$358:$R$361,MATCH(AE$364,$I$358:$I$361,0),MATCH(AE$363,$J$357:$R$357,0))</f>
        <v>0</v>
      </c>
      <c r="AF366" s="757" cm="1">
        <f t="array" ref="AF366">INDEX($H366:$K366,0,MATCH(AF$364,$H$364:$K$364,0))*INDEX($J$358:$R$361,MATCH(AF$364,$I$358:$I$361,0),MATCH(AF$363,$J$357:$R$357,0))</f>
        <v>0</v>
      </c>
      <c r="AG366" s="757" cm="1">
        <f t="array" ref="AG366">INDEX($H366:$K366,0,MATCH(AG$364,$H$364:$K$364,0))*INDEX($J$358:$R$361,MATCH(AG$364,$I$358:$I$361,0),MATCH(AG$363,$J$357:$R$357,0))</f>
        <v>0</v>
      </c>
      <c r="AH366" s="757" cm="1">
        <f t="array" ref="AH366">INDEX($H366:$K366,0,MATCH(AH$364,$H$364:$K$364,0))*INDEX($J$358:$R$361,MATCH(AH$364,$I$358:$I$361,0),MATCH(AH$363,$J$357:$R$357,0))</f>
        <v>0</v>
      </c>
      <c r="AI366" s="757" cm="1">
        <f t="array" ref="AI366">INDEX($H366:$K366,0,MATCH(AI$364,$H$364:$K$364,0))*INDEX($J$358:$R$361,MATCH(AI$364,$I$358:$I$361,0),MATCH(AI$363,$J$357:$R$357,0))</f>
        <v>0</v>
      </c>
      <c r="AJ366" s="757" cm="1">
        <f t="array" ref="AJ366">INDEX($H366:$K366,0,MATCH(AJ$364,$H$364:$K$364,0))*INDEX($J$358:$R$361,MATCH(AJ$364,$I$358:$I$361,0),MATCH(AJ$363,$J$357:$R$357,0))</f>
        <v>0</v>
      </c>
      <c r="AK366" s="757" cm="1">
        <f t="array" ref="AK366">INDEX($H366:$K366,0,MATCH(AK$364,$H$364:$K$364,0))*INDEX($J$358:$R$361,MATCH(AK$364,$I$358:$I$361,0),MATCH(AK$363,$J$357:$R$357,0))</f>
        <v>0</v>
      </c>
      <c r="AL366" s="757" cm="1">
        <f t="array" ref="AL366">INDEX($H366:$K366,0,MATCH(AL$364,$H$364:$K$364,0))*INDEX($J$358:$R$361,MATCH(AL$364,$I$358:$I$361,0),MATCH(AL$363,$J$357:$R$357,0))</f>
        <v>0</v>
      </c>
      <c r="AM366" s="757" cm="1">
        <f t="array" ref="AM366">INDEX($H366:$K366,0,MATCH(AM$364,$H$364:$K$364,0))*INDEX($J$358:$R$361,MATCH(AM$364,$I$358:$I$361,0),MATCH(AM$363,$J$357:$R$357,0))</f>
        <v>0</v>
      </c>
      <c r="AN366" s="757" cm="1">
        <f t="array" ref="AN366">INDEX($H366:$K366,0,MATCH(AN$364,$H$364:$K$364,0))*INDEX($J$358:$R$361,MATCH(AN$364,$I$358:$I$361,0),MATCH(AN$363,$J$357:$R$357,0))</f>
        <v>0</v>
      </c>
      <c r="AO366" s="757" cm="1">
        <f t="array" ref="AO366">INDEX($H366:$K366,0,MATCH(AO$364,$H$364:$K$364,0))*INDEX($J$358:$R$361,MATCH(AO$364,$I$358:$I$361,0),MATCH(AO$363,$J$357:$R$357,0))</f>
        <v>0</v>
      </c>
      <c r="AP366" s="757" cm="1">
        <f t="array" ref="AP366">INDEX($H366:$K366,0,MATCH(AP$364,$H$364:$K$364,0))*INDEX($J$358:$R$361,MATCH(AP$364,$I$358:$I$361,0),MATCH(AP$363,$J$357:$R$357,0))</f>
        <v>0</v>
      </c>
      <c r="AQ366" s="757" cm="1">
        <f t="array" ref="AQ366">INDEX($H366:$K366,0,MATCH(AQ$364,$H$364:$K$364,0))*INDEX($J$358:$R$361,MATCH(AQ$364,$I$358:$I$361,0),MATCH(AQ$363,$J$357:$R$357,0))</f>
        <v>0</v>
      </c>
      <c r="AR366" s="757" cm="1">
        <f t="array" ref="AR366">INDEX($H366:$K366,0,MATCH(AR$364,$H$364:$K$364,0))*INDEX($J$358:$R$361,MATCH(AR$364,$I$358:$I$361,0),MATCH(AR$363,$J$357:$R$357,0))</f>
        <v>0</v>
      </c>
      <c r="AS366" s="757" cm="1">
        <f t="array" ref="AS366">INDEX($H366:$K366,0,MATCH(AS$364,$H$364:$K$364,0))*INDEX($J$358:$R$361,MATCH(AS$364,$I$358:$I$361,0),MATCH(AS$363,$J$357:$R$357,0))</f>
        <v>0</v>
      </c>
      <c r="AT366" s="757" cm="1">
        <f t="array" ref="AT366">INDEX($H366:$K366,0,MATCH(AT$364,$H$364:$K$364,0))*INDEX($J$358:$R$361,MATCH(AT$364,$I$358:$I$361,0),MATCH(AT$363,$J$357:$R$357,0))</f>
        <v>0</v>
      </c>
      <c r="AU366" s="757" cm="1">
        <f t="array" ref="AU366">INDEX($H366:$K366,0,MATCH(AU$364,$H$364:$K$364,0))*INDEX($J$358:$R$361,MATCH(AU$364,$I$358:$I$361,0),MATCH(AU$363,$J$357:$R$357,0))</f>
        <v>0</v>
      </c>
      <c r="AV366" s="187"/>
      <c r="AW366" s="187"/>
      <c r="AX366" s="16"/>
      <c r="AY366" s="8"/>
      <c r="AZ366" s="8"/>
      <c r="BA366" s="8"/>
    </row>
    <row r="367" spans="1:53" ht="14.5" outlineLevel="1" x14ac:dyDescent="0.35">
      <c r="A367" s="6"/>
      <c r="B367" s="7"/>
      <c r="C367" s="17"/>
      <c r="D367" s="17"/>
      <c r="E367" s="17"/>
      <c r="F367" s="26"/>
      <c r="G367" s="26" t="str">
        <f t="shared" si="178"/>
        <v>GGGGSg1a2</v>
      </c>
      <c r="H367" s="223">
        <v>0</v>
      </c>
      <c r="I367" s="223">
        <v>0</v>
      </c>
      <c r="J367" s="223">
        <v>0</v>
      </c>
      <c r="K367" s="223">
        <v>0</v>
      </c>
      <c r="L367" s="757" cm="1">
        <f t="array" ref="L367">INDEX($H367:$K367,0,MATCH(L$364,$H$364:$K$364,0))*INDEX($J$358:$R$361,MATCH(L$364,$I$358:$I$361,0),MATCH(L$363,$J$357:$R$357,0))</f>
        <v>0</v>
      </c>
      <c r="M367" s="757" cm="1">
        <f t="array" ref="M367">INDEX($H367:$K367,0,MATCH(M$364,$H$364:$K$364,0))*INDEX($J$358:$R$361,MATCH(M$364,$I$358:$I$361,0),MATCH(M$363,$J$357:$R$357,0))</f>
        <v>0</v>
      </c>
      <c r="N367" s="757" cm="1">
        <f t="array" ref="N367">INDEX($H367:$K367,0,MATCH(N$364,$H$364:$K$364,0))*INDEX($J$358:$R$361,MATCH(N$364,$I$358:$I$361,0),MATCH(N$363,$J$357:$R$357,0))</f>
        <v>0</v>
      </c>
      <c r="O367" s="757" cm="1">
        <f t="array" ref="O367">INDEX($H367:$K367,0,MATCH(O$364,$H$364:$K$364,0))*INDEX($J$358:$R$361,MATCH(O$364,$I$358:$I$361,0),MATCH(O$363,$J$357:$R$357,0))</f>
        <v>0</v>
      </c>
      <c r="P367" s="757" cm="1">
        <f t="array" ref="P367">INDEX($H367:$K367,0,MATCH(P$364,$H$364:$K$364,0))*INDEX($J$358:$R$361,MATCH(P$364,$I$358:$I$361,0),MATCH(P$363,$J$357:$R$357,0))</f>
        <v>0</v>
      </c>
      <c r="Q367" s="757" cm="1">
        <f t="array" ref="Q367">INDEX($H367:$K367,0,MATCH(Q$364,$H$364:$K$364,0))*INDEX($J$358:$R$361,MATCH(Q$364,$I$358:$I$361,0),MATCH(Q$363,$J$357:$R$357,0))</f>
        <v>0</v>
      </c>
      <c r="R367" s="757" cm="1">
        <f t="array" ref="R367">INDEX($H367:$K367,0,MATCH(R$364,$H$364:$K$364,0))*INDEX($J$358:$R$361,MATCH(R$364,$I$358:$I$361,0),MATCH(R$363,$J$357:$R$357,0))</f>
        <v>0</v>
      </c>
      <c r="S367" s="757" cm="1">
        <f t="array" ref="S367">INDEX($H367:$K367,0,MATCH(S$364,$H$364:$K$364,0))*INDEX($J$358:$R$361,MATCH(S$364,$I$358:$I$361,0),MATCH(S$363,$J$357:$R$357,0))</f>
        <v>0</v>
      </c>
      <c r="T367" s="757" cm="1">
        <f t="array" ref="T367">INDEX($H367:$K367,0,MATCH(T$364,$H$364:$K$364,0))*INDEX($J$358:$R$361,MATCH(T$364,$I$358:$I$361,0),MATCH(T$363,$J$357:$R$357,0))</f>
        <v>0</v>
      </c>
      <c r="U367" s="757" cm="1">
        <f t="array" ref="U367">INDEX($H367:$K367,0,MATCH(U$364,$H$364:$K$364,0))*INDEX($J$358:$R$361,MATCH(U$364,$I$358:$I$361,0),MATCH(U$363,$J$357:$R$357,0))</f>
        <v>0</v>
      </c>
      <c r="V367" s="757" cm="1">
        <f t="array" ref="V367">INDEX($H367:$K367,0,MATCH(V$364,$H$364:$K$364,0))*INDEX($J$358:$R$361,MATCH(V$364,$I$358:$I$361,0),MATCH(V$363,$J$357:$R$357,0))</f>
        <v>0</v>
      </c>
      <c r="W367" s="757" cm="1">
        <f t="array" ref="W367">INDEX($H367:$K367,0,MATCH(W$364,$H$364:$K$364,0))*INDEX($J$358:$R$361,MATCH(W$364,$I$358:$I$361,0),MATCH(W$363,$J$357:$R$357,0))</f>
        <v>0</v>
      </c>
      <c r="X367" s="757" cm="1">
        <f t="array" ref="X367">INDEX($H367:$K367,0,MATCH(X$364,$H$364:$K$364,0))*INDEX($J$358:$R$361,MATCH(X$364,$I$358:$I$361,0),MATCH(X$363,$J$357:$R$357,0))</f>
        <v>0</v>
      </c>
      <c r="Y367" s="757" cm="1">
        <f t="array" ref="Y367">INDEX($H367:$K367,0,MATCH(Y$364,$H$364:$K$364,0))*INDEX($J$358:$R$361,MATCH(Y$364,$I$358:$I$361,0),MATCH(Y$363,$J$357:$R$357,0))</f>
        <v>0</v>
      </c>
      <c r="Z367" s="757" cm="1">
        <f t="array" ref="Z367">INDEX($H367:$K367,0,MATCH(Z$364,$H$364:$K$364,0))*INDEX($J$358:$R$361,MATCH(Z$364,$I$358:$I$361,0),MATCH(Z$363,$J$357:$R$357,0))</f>
        <v>0</v>
      </c>
      <c r="AA367" s="757" cm="1">
        <f t="array" ref="AA367">INDEX($H367:$K367,0,MATCH(AA$364,$H$364:$K$364,0))*INDEX($J$358:$R$361,MATCH(AA$364,$I$358:$I$361,0),MATCH(AA$363,$J$357:$R$357,0))</f>
        <v>0</v>
      </c>
      <c r="AB367" s="757" cm="1">
        <f t="array" ref="AB367">INDEX($H367:$K367,0,MATCH(AB$364,$H$364:$K$364,0))*INDEX($J$358:$R$361,MATCH(AB$364,$I$358:$I$361,0),MATCH(AB$363,$J$357:$R$357,0))</f>
        <v>0</v>
      </c>
      <c r="AC367" s="757" cm="1">
        <f t="array" ref="AC367">INDEX($H367:$K367,0,MATCH(AC$364,$H$364:$K$364,0))*INDEX($J$358:$R$361,MATCH(AC$364,$I$358:$I$361,0),MATCH(AC$363,$J$357:$R$357,0))</f>
        <v>0</v>
      </c>
      <c r="AD367" s="757" cm="1">
        <f t="array" ref="AD367">INDEX($H367:$K367,0,MATCH(AD$364,$H$364:$K$364,0))*INDEX($J$358:$R$361,MATCH(AD$364,$I$358:$I$361,0),MATCH(AD$363,$J$357:$R$357,0))</f>
        <v>0</v>
      </c>
      <c r="AE367" s="757" cm="1">
        <f t="array" ref="AE367">INDEX($H367:$K367,0,MATCH(AE$364,$H$364:$K$364,0))*INDEX($J$358:$R$361,MATCH(AE$364,$I$358:$I$361,0),MATCH(AE$363,$J$357:$R$357,0))</f>
        <v>0</v>
      </c>
      <c r="AF367" s="757" cm="1">
        <f t="array" ref="AF367">INDEX($H367:$K367,0,MATCH(AF$364,$H$364:$K$364,0))*INDEX($J$358:$R$361,MATCH(AF$364,$I$358:$I$361,0),MATCH(AF$363,$J$357:$R$357,0))</f>
        <v>0</v>
      </c>
      <c r="AG367" s="757" cm="1">
        <f t="array" ref="AG367">INDEX($H367:$K367,0,MATCH(AG$364,$H$364:$K$364,0))*INDEX($J$358:$R$361,MATCH(AG$364,$I$358:$I$361,0),MATCH(AG$363,$J$357:$R$357,0))</f>
        <v>0</v>
      </c>
      <c r="AH367" s="757" cm="1">
        <f t="array" ref="AH367">INDEX($H367:$K367,0,MATCH(AH$364,$H$364:$K$364,0))*INDEX($J$358:$R$361,MATCH(AH$364,$I$358:$I$361,0),MATCH(AH$363,$J$357:$R$357,0))</f>
        <v>0</v>
      </c>
      <c r="AI367" s="757" cm="1">
        <f t="array" ref="AI367">INDEX($H367:$K367,0,MATCH(AI$364,$H$364:$K$364,0))*INDEX($J$358:$R$361,MATCH(AI$364,$I$358:$I$361,0),MATCH(AI$363,$J$357:$R$357,0))</f>
        <v>0</v>
      </c>
      <c r="AJ367" s="757" cm="1">
        <f t="array" ref="AJ367">INDEX($H367:$K367,0,MATCH(AJ$364,$H$364:$K$364,0))*INDEX($J$358:$R$361,MATCH(AJ$364,$I$358:$I$361,0),MATCH(AJ$363,$J$357:$R$357,0))</f>
        <v>0</v>
      </c>
      <c r="AK367" s="757" cm="1">
        <f t="array" ref="AK367">INDEX($H367:$K367,0,MATCH(AK$364,$H$364:$K$364,0))*INDEX($J$358:$R$361,MATCH(AK$364,$I$358:$I$361,0),MATCH(AK$363,$J$357:$R$357,0))</f>
        <v>0</v>
      </c>
      <c r="AL367" s="757" cm="1">
        <f t="array" ref="AL367">INDEX($H367:$K367,0,MATCH(AL$364,$H$364:$K$364,0))*INDEX($J$358:$R$361,MATCH(AL$364,$I$358:$I$361,0),MATCH(AL$363,$J$357:$R$357,0))</f>
        <v>0</v>
      </c>
      <c r="AM367" s="757" cm="1">
        <f t="array" ref="AM367">INDEX($H367:$K367,0,MATCH(AM$364,$H$364:$K$364,0))*INDEX($J$358:$R$361,MATCH(AM$364,$I$358:$I$361,0),MATCH(AM$363,$J$357:$R$357,0))</f>
        <v>0</v>
      </c>
      <c r="AN367" s="757" cm="1">
        <f t="array" ref="AN367">INDEX($H367:$K367,0,MATCH(AN$364,$H$364:$K$364,0))*INDEX($J$358:$R$361,MATCH(AN$364,$I$358:$I$361,0),MATCH(AN$363,$J$357:$R$357,0))</f>
        <v>0</v>
      </c>
      <c r="AO367" s="757" cm="1">
        <f t="array" ref="AO367">INDEX($H367:$K367,0,MATCH(AO$364,$H$364:$K$364,0))*INDEX($J$358:$R$361,MATCH(AO$364,$I$358:$I$361,0),MATCH(AO$363,$J$357:$R$357,0))</f>
        <v>0</v>
      </c>
      <c r="AP367" s="757" cm="1">
        <f t="array" ref="AP367">INDEX($H367:$K367,0,MATCH(AP$364,$H$364:$K$364,0))*INDEX($J$358:$R$361,MATCH(AP$364,$I$358:$I$361,0),MATCH(AP$363,$J$357:$R$357,0))</f>
        <v>0</v>
      </c>
      <c r="AQ367" s="757" cm="1">
        <f t="array" ref="AQ367">INDEX($H367:$K367,0,MATCH(AQ$364,$H$364:$K$364,0))*INDEX($J$358:$R$361,MATCH(AQ$364,$I$358:$I$361,0),MATCH(AQ$363,$J$357:$R$357,0))</f>
        <v>0</v>
      </c>
      <c r="AR367" s="757" cm="1">
        <f t="array" ref="AR367">INDEX($H367:$K367,0,MATCH(AR$364,$H$364:$K$364,0))*INDEX($J$358:$R$361,MATCH(AR$364,$I$358:$I$361,0),MATCH(AR$363,$J$357:$R$357,0))</f>
        <v>0</v>
      </c>
      <c r="AS367" s="757" cm="1">
        <f t="array" ref="AS367">INDEX($H367:$K367,0,MATCH(AS$364,$H$364:$K$364,0))*INDEX($J$358:$R$361,MATCH(AS$364,$I$358:$I$361,0),MATCH(AS$363,$J$357:$R$357,0))</f>
        <v>0</v>
      </c>
      <c r="AT367" s="757" cm="1">
        <f t="array" ref="AT367">INDEX($H367:$K367,0,MATCH(AT$364,$H$364:$K$364,0))*INDEX($J$358:$R$361,MATCH(AT$364,$I$358:$I$361,0),MATCH(AT$363,$J$357:$R$357,0))</f>
        <v>0</v>
      </c>
      <c r="AU367" s="757" cm="1">
        <f t="array" ref="AU367">INDEX($H367:$K367,0,MATCH(AU$364,$H$364:$K$364,0))*INDEX($J$358:$R$361,MATCH(AU$364,$I$358:$I$361,0),MATCH(AU$363,$J$357:$R$357,0))</f>
        <v>0</v>
      </c>
      <c r="AV367" s="187"/>
      <c r="AW367" s="187"/>
      <c r="AX367" s="16"/>
      <c r="AY367" s="8"/>
      <c r="AZ367" s="8"/>
      <c r="BA367" s="8"/>
    </row>
    <row r="368" spans="1:53" ht="14.5" outlineLevel="1" x14ac:dyDescent="0.35">
      <c r="A368" s="6"/>
      <c r="B368" s="7"/>
      <c r="C368" s="17"/>
      <c r="D368" s="17"/>
      <c r="E368" s="17"/>
      <c r="F368" s="26"/>
      <c r="G368" s="26" t="str">
        <f t="shared" si="178"/>
        <v>GGGAg2Na2</v>
      </c>
      <c r="H368" s="223">
        <v>0</v>
      </c>
      <c r="I368" s="223">
        <v>0</v>
      </c>
      <c r="J368" s="223">
        <v>0</v>
      </c>
      <c r="K368" s="223">
        <v>0</v>
      </c>
      <c r="L368" s="757" cm="1">
        <f t="array" ref="L368">INDEX($H368:$K368,0,MATCH(L$364,$H$364:$K$364,0))*INDEX($J$358:$R$361,MATCH(L$364,$I$358:$I$361,0),MATCH(L$363,$J$357:$R$357,0))</f>
        <v>0</v>
      </c>
      <c r="M368" s="757" cm="1">
        <f t="array" ref="M368">INDEX($H368:$K368,0,MATCH(M$364,$H$364:$K$364,0))*INDEX($J$358:$R$361,MATCH(M$364,$I$358:$I$361,0),MATCH(M$363,$J$357:$R$357,0))</f>
        <v>0</v>
      </c>
      <c r="N368" s="757" cm="1">
        <f t="array" ref="N368">INDEX($H368:$K368,0,MATCH(N$364,$H$364:$K$364,0))*INDEX($J$358:$R$361,MATCH(N$364,$I$358:$I$361,0),MATCH(N$363,$J$357:$R$357,0))</f>
        <v>0</v>
      </c>
      <c r="O368" s="757" cm="1">
        <f t="array" ref="O368">INDEX($H368:$K368,0,MATCH(O$364,$H$364:$K$364,0))*INDEX($J$358:$R$361,MATCH(O$364,$I$358:$I$361,0),MATCH(O$363,$J$357:$R$357,0))</f>
        <v>0</v>
      </c>
      <c r="P368" s="757" cm="1">
        <f t="array" ref="P368">INDEX($H368:$K368,0,MATCH(P$364,$H$364:$K$364,0))*INDEX($J$358:$R$361,MATCH(P$364,$I$358:$I$361,0),MATCH(P$363,$J$357:$R$357,0))</f>
        <v>0</v>
      </c>
      <c r="Q368" s="757" cm="1">
        <f t="array" ref="Q368">INDEX($H368:$K368,0,MATCH(Q$364,$H$364:$K$364,0))*INDEX($J$358:$R$361,MATCH(Q$364,$I$358:$I$361,0),MATCH(Q$363,$J$357:$R$357,0))</f>
        <v>0</v>
      </c>
      <c r="R368" s="757" cm="1">
        <f t="array" ref="R368">INDEX($H368:$K368,0,MATCH(R$364,$H$364:$K$364,0))*INDEX($J$358:$R$361,MATCH(R$364,$I$358:$I$361,0),MATCH(R$363,$J$357:$R$357,0))</f>
        <v>0</v>
      </c>
      <c r="S368" s="757" cm="1">
        <f t="array" ref="S368">INDEX($H368:$K368,0,MATCH(S$364,$H$364:$K$364,0))*INDEX($J$358:$R$361,MATCH(S$364,$I$358:$I$361,0),MATCH(S$363,$J$357:$R$357,0))</f>
        <v>0</v>
      </c>
      <c r="T368" s="757" cm="1">
        <f t="array" ref="T368">INDEX($H368:$K368,0,MATCH(T$364,$H$364:$K$364,0))*INDEX($J$358:$R$361,MATCH(T$364,$I$358:$I$361,0),MATCH(T$363,$J$357:$R$357,0))</f>
        <v>0</v>
      </c>
      <c r="U368" s="757" cm="1">
        <f t="array" ref="U368">INDEX($H368:$K368,0,MATCH(U$364,$H$364:$K$364,0))*INDEX($J$358:$R$361,MATCH(U$364,$I$358:$I$361,0),MATCH(U$363,$J$357:$R$357,0))</f>
        <v>0</v>
      </c>
      <c r="V368" s="757" cm="1">
        <f t="array" ref="V368">INDEX($H368:$K368,0,MATCH(V$364,$H$364:$K$364,0))*INDEX($J$358:$R$361,MATCH(V$364,$I$358:$I$361,0),MATCH(V$363,$J$357:$R$357,0))</f>
        <v>0</v>
      </c>
      <c r="W368" s="757" cm="1">
        <f t="array" ref="W368">INDEX($H368:$K368,0,MATCH(W$364,$H$364:$K$364,0))*INDEX($J$358:$R$361,MATCH(W$364,$I$358:$I$361,0),MATCH(W$363,$J$357:$R$357,0))</f>
        <v>0</v>
      </c>
      <c r="X368" s="757" cm="1">
        <f t="array" ref="X368">INDEX($H368:$K368,0,MATCH(X$364,$H$364:$K$364,0))*INDEX($J$358:$R$361,MATCH(X$364,$I$358:$I$361,0),MATCH(X$363,$J$357:$R$357,0))</f>
        <v>0</v>
      </c>
      <c r="Y368" s="757" cm="1">
        <f t="array" ref="Y368">INDEX($H368:$K368,0,MATCH(Y$364,$H$364:$K$364,0))*INDEX($J$358:$R$361,MATCH(Y$364,$I$358:$I$361,0),MATCH(Y$363,$J$357:$R$357,0))</f>
        <v>0</v>
      </c>
      <c r="Z368" s="757" cm="1">
        <f t="array" ref="Z368">INDEX($H368:$K368,0,MATCH(Z$364,$H$364:$K$364,0))*INDEX($J$358:$R$361,MATCH(Z$364,$I$358:$I$361,0),MATCH(Z$363,$J$357:$R$357,0))</f>
        <v>0</v>
      </c>
      <c r="AA368" s="757" cm="1">
        <f t="array" ref="AA368">INDEX($H368:$K368,0,MATCH(AA$364,$H$364:$K$364,0))*INDEX($J$358:$R$361,MATCH(AA$364,$I$358:$I$361,0),MATCH(AA$363,$J$357:$R$357,0))</f>
        <v>0</v>
      </c>
      <c r="AB368" s="757" cm="1">
        <f t="array" ref="AB368">INDEX($H368:$K368,0,MATCH(AB$364,$H$364:$K$364,0))*INDEX($J$358:$R$361,MATCH(AB$364,$I$358:$I$361,0),MATCH(AB$363,$J$357:$R$357,0))</f>
        <v>0</v>
      </c>
      <c r="AC368" s="757" cm="1">
        <f t="array" ref="AC368">INDEX($H368:$K368,0,MATCH(AC$364,$H$364:$K$364,0))*INDEX($J$358:$R$361,MATCH(AC$364,$I$358:$I$361,0),MATCH(AC$363,$J$357:$R$357,0))</f>
        <v>0</v>
      </c>
      <c r="AD368" s="757" cm="1">
        <f t="array" ref="AD368">INDEX($H368:$K368,0,MATCH(AD$364,$H$364:$K$364,0))*INDEX($J$358:$R$361,MATCH(AD$364,$I$358:$I$361,0),MATCH(AD$363,$J$357:$R$357,0))</f>
        <v>0</v>
      </c>
      <c r="AE368" s="757" cm="1">
        <f t="array" ref="AE368">INDEX($H368:$K368,0,MATCH(AE$364,$H$364:$K$364,0))*INDEX($J$358:$R$361,MATCH(AE$364,$I$358:$I$361,0),MATCH(AE$363,$J$357:$R$357,0))</f>
        <v>0</v>
      </c>
      <c r="AF368" s="757" cm="1">
        <f t="array" ref="AF368">INDEX($H368:$K368,0,MATCH(AF$364,$H$364:$K$364,0))*INDEX($J$358:$R$361,MATCH(AF$364,$I$358:$I$361,0),MATCH(AF$363,$J$357:$R$357,0))</f>
        <v>0</v>
      </c>
      <c r="AG368" s="757" cm="1">
        <f t="array" ref="AG368">INDEX($H368:$K368,0,MATCH(AG$364,$H$364:$K$364,0))*INDEX($J$358:$R$361,MATCH(AG$364,$I$358:$I$361,0),MATCH(AG$363,$J$357:$R$357,0))</f>
        <v>0</v>
      </c>
      <c r="AH368" s="757" cm="1">
        <f t="array" ref="AH368">INDEX($H368:$K368,0,MATCH(AH$364,$H$364:$K$364,0))*INDEX($J$358:$R$361,MATCH(AH$364,$I$358:$I$361,0),MATCH(AH$363,$J$357:$R$357,0))</f>
        <v>0</v>
      </c>
      <c r="AI368" s="757" cm="1">
        <f t="array" ref="AI368">INDEX($H368:$K368,0,MATCH(AI$364,$H$364:$K$364,0))*INDEX($J$358:$R$361,MATCH(AI$364,$I$358:$I$361,0),MATCH(AI$363,$J$357:$R$357,0))</f>
        <v>0</v>
      </c>
      <c r="AJ368" s="757" cm="1">
        <f t="array" ref="AJ368">INDEX($H368:$K368,0,MATCH(AJ$364,$H$364:$K$364,0))*INDEX($J$358:$R$361,MATCH(AJ$364,$I$358:$I$361,0),MATCH(AJ$363,$J$357:$R$357,0))</f>
        <v>0</v>
      </c>
      <c r="AK368" s="757" cm="1">
        <f t="array" ref="AK368">INDEX($H368:$K368,0,MATCH(AK$364,$H$364:$K$364,0))*INDEX($J$358:$R$361,MATCH(AK$364,$I$358:$I$361,0),MATCH(AK$363,$J$357:$R$357,0))</f>
        <v>0</v>
      </c>
      <c r="AL368" s="757" cm="1">
        <f t="array" ref="AL368">INDEX($H368:$K368,0,MATCH(AL$364,$H$364:$K$364,0))*INDEX($J$358:$R$361,MATCH(AL$364,$I$358:$I$361,0),MATCH(AL$363,$J$357:$R$357,0))</f>
        <v>0</v>
      </c>
      <c r="AM368" s="757" cm="1">
        <f t="array" ref="AM368">INDEX($H368:$K368,0,MATCH(AM$364,$H$364:$K$364,0))*INDEX($J$358:$R$361,MATCH(AM$364,$I$358:$I$361,0),MATCH(AM$363,$J$357:$R$357,0))</f>
        <v>0</v>
      </c>
      <c r="AN368" s="757" cm="1">
        <f t="array" ref="AN368">INDEX($H368:$K368,0,MATCH(AN$364,$H$364:$K$364,0))*INDEX($J$358:$R$361,MATCH(AN$364,$I$358:$I$361,0),MATCH(AN$363,$J$357:$R$357,0))</f>
        <v>0</v>
      </c>
      <c r="AO368" s="757" cm="1">
        <f t="array" ref="AO368">INDEX($H368:$K368,0,MATCH(AO$364,$H$364:$K$364,0))*INDEX($J$358:$R$361,MATCH(AO$364,$I$358:$I$361,0),MATCH(AO$363,$J$357:$R$357,0))</f>
        <v>0</v>
      </c>
      <c r="AP368" s="757" cm="1">
        <f t="array" ref="AP368">INDEX($H368:$K368,0,MATCH(AP$364,$H$364:$K$364,0))*INDEX($J$358:$R$361,MATCH(AP$364,$I$358:$I$361,0),MATCH(AP$363,$J$357:$R$357,0))</f>
        <v>0</v>
      </c>
      <c r="AQ368" s="757" cm="1">
        <f t="array" ref="AQ368">INDEX($H368:$K368,0,MATCH(AQ$364,$H$364:$K$364,0))*INDEX($J$358:$R$361,MATCH(AQ$364,$I$358:$I$361,0),MATCH(AQ$363,$J$357:$R$357,0))</f>
        <v>0</v>
      </c>
      <c r="AR368" s="757" cm="1">
        <f t="array" ref="AR368">INDEX($H368:$K368,0,MATCH(AR$364,$H$364:$K$364,0))*INDEX($J$358:$R$361,MATCH(AR$364,$I$358:$I$361,0),MATCH(AR$363,$J$357:$R$357,0))</f>
        <v>0</v>
      </c>
      <c r="AS368" s="757" cm="1">
        <f t="array" ref="AS368">INDEX($H368:$K368,0,MATCH(AS$364,$H$364:$K$364,0))*INDEX($J$358:$R$361,MATCH(AS$364,$I$358:$I$361,0),MATCH(AS$363,$J$357:$R$357,0))</f>
        <v>0</v>
      </c>
      <c r="AT368" s="757" cm="1">
        <f t="array" ref="AT368">INDEX($H368:$K368,0,MATCH(AT$364,$H$364:$K$364,0))*INDEX($J$358:$R$361,MATCH(AT$364,$I$358:$I$361,0),MATCH(AT$363,$J$357:$R$357,0))</f>
        <v>0</v>
      </c>
      <c r="AU368" s="757" cm="1">
        <f t="array" ref="AU368">INDEX($H368:$K368,0,MATCH(AU$364,$H$364:$K$364,0))*INDEX($J$358:$R$361,MATCH(AU$364,$I$358:$I$361,0),MATCH(AU$363,$J$357:$R$357,0))</f>
        <v>0</v>
      </c>
      <c r="AV368" s="187"/>
      <c r="AW368" s="187"/>
      <c r="AX368" s="16"/>
      <c r="AY368" s="8"/>
      <c r="AZ368" s="8"/>
      <c r="BA368" s="8"/>
    </row>
    <row r="369" spans="1:53" ht="14.5" outlineLevel="1" x14ac:dyDescent="0.35">
      <c r="A369" s="6"/>
      <c r="B369" s="7"/>
      <c r="C369" s="17"/>
      <c r="D369" s="17"/>
      <c r="E369" s="17"/>
      <c r="F369" s="26"/>
      <c r="G369" s="26" t="str">
        <f t="shared" si="178"/>
        <v>GGGAg2Ea2</v>
      </c>
      <c r="H369" s="223">
        <v>0</v>
      </c>
      <c r="I369" s="223">
        <v>0</v>
      </c>
      <c r="J369" s="223">
        <v>0</v>
      </c>
      <c r="K369" s="223">
        <v>0</v>
      </c>
      <c r="L369" s="757" cm="1">
        <f t="array" ref="L369">INDEX($H369:$K369,0,MATCH(L$364,$H$364:$K$364,0))*INDEX($J$358:$R$361,MATCH(L$364,$I$358:$I$361,0),MATCH(L$363,$J$357:$R$357,0))</f>
        <v>0</v>
      </c>
      <c r="M369" s="757" cm="1">
        <f t="array" ref="M369">INDEX($H369:$K369,0,MATCH(M$364,$H$364:$K$364,0))*INDEX($J$358:$R$361,MATCH(M$364,$I$358:$I$361,0),MATCH(M$363,$J$357:$R$357,0))</f>
        <v>0</v>
      </c>
      <c r="N369" s="757" cm="1">
        <f t="array" ref="N369">INDEX($H369:$K369,0,MATCH(N$364,$H$364:$K$364,0))*INDEX($J$358:$R$361,MATCH(N$364,$I$358:$I$361,0),MATCH(N$363,$J$357:$R$357,0))</f>
        <v>0</v>
      </c>
      <c r="O369" s="757" cm="1">
        <f t="array" ref="O369">INDEX($H369:$K369,0,MATCH(O$364,$H$364:$K$364,0))*INDEX($J$358:$R$361,MATCH(O$364,$I$358:$I$361,0),MATCH(O$363,$J$357:$R$357,0))</f>
        <v>0</v>
      </c>
      <c r="P369" s="757" cm="1">
        <f t="array" ref="P369">INDEX($H369:$K369,0,MATCH(P$364,$H$364:$K$364,0))*INDEX($J$358:$R$361,MATCH(P$364,$I$358:$I$361,0),MATCH(P$363,$J$357:$R$357,0))</f>
        <v>0</v>
      </c>
      <c r="Q369" s="757" cm="1">
        <f t="array" ref="Q369">INDEX($H369:$K369,0,MATCH(Q$364,$H$364:$K$364,0))*INDEX($J$358:$R$361,MATCH(Q$364,$I$358:$I$361,0),MATCH(Q$363,$J$357:$R$357,0))</f>
        <v>0</v>
      </c>
      <c r="R369" s="757" cm="1">
        <f t="array" ref="R369">INDEX($H369:$K369,0,MATCH(R$364,$H$364:$K$364,0))*INDEX($J$358:$R$361,MATCH(R$364,$I$358:$I$361,0),MATCH(R$363,$J$357:$R$357,0))</f>
        <v>0</v>
      </c>
      <c r="S369" s="757" cm="1">
        <f t="array" ref="S369">INDEX($H369:$K369,0,MATCH(S$364,$H$364:$K$364,0))*INDEX($J$358:$R$361,MATCH(S$364,$I$358:$I$361,0),MATCH(S$363,$J$357:$R$357,0))</f>
        <v>0</v>
      </c>
      <c r="T369" s="757" cm="1">
        <f t="array" ref="T369">INDEX($H369:$K369,0,MATCH(T$364,$H$364:$K$364,0))*INDEX($J$358:$R$361,MATCH(T$364,$I$358:$I$361,0),MATCH(T$363,$J$357:$R$357,0))</f>
        <v>0</v>
      </c>
      <c r="U369" s="757" cm="1">
        <f t="array" ref="U369">INDEX($H369:$K369,0,MATCH(U$364,$H$364:$K$364,0))*INDEX($J$358:$R$361,MATCH(U$364,$I$358:$I$361,0),MATCH(U$363,$J$357:$R$357,0))</f>
        <v>0</v>
      </c>
      <c r="V369" s="757" cm="1">
        <f t="array" ref="V369">INDEX($H369:$K369,0,MATCH(V$364,$H$364:$K$364,0))*INDEX($J$358:$R$361,MATCH(V$364,$I$358:$I$361,0),MATCH(V$363,$J$357:$R$357,0))</f>
        <v>0</v>
      </c>
      <c r="W369" s="757" cm="1">
        <f t="array" ref="W369">INDEX($H369:$K369,0,MATCH(W$364,$H$364:$K$364,0))*INDEX($J$358:$R$361,MATCH(W$364,$I$358:$I$361,0),MATCH(W$363,$J$357:$R$357,0))</f>
        <v>0</v>
      </c>
      <c r="X369" s="757" cm="1">
        <f t="array" ref="X369">INDEX($H369:$K369,0,MATCH(X$364,$H$364:$K$364,0))*INDEX($J$358:$R$361,MATCH(X$364,$I$358:$I$361,0),MATCH(X$363,$J$357:$R$357,0))</f>
        <v>0</v>
      </c>
      <c r="Y369" s="757" cm="1">
        <f t="array" ref="Y369">INDEX($H369:$K369,0,MATCH(Y$364,$H$364:$K$364,0))*INDEX($J$358:$R$361,MATCH(Y$364,$I$358:$I$361,0),MATCH(Y$363,$J$357:$R$357,0))</f>
        <v>0</v>
      </c>
      <c r="Z369" s="757" cm="1">
        <f t="array" ref="Z369">INDEX($H369:$K369,0,MATCH(Z$364,$H$364:$K$364,0))*INDEX($J$358:$R$361,MATCH(Z$364,$I$358:$I$361,0),MATCH(Z$363,$J$357:$R$357,0))</f>
        <v>0</v>
      </c>
      <c r="AA369" s="757" cm="1">
        <f t="array" ref="AA369">INDEX($H369:$K369,0,MATCH(AA$364,$H$364:$K$364,0))*INDEX($J$358:$R$361,MATCH(AA$364,$I$358:$I$361,0),MATCH(AA$363,$J$357:$R$357,0))</f>
        <v>0</v>
      </c>
      <c r="AB369" s="757" cm="1">
        <f t="array" ref="AB369">INDEX($H369:$K369,0,MATCH(AB$364,$H$364:$K$364,0))*INDEX($J$358:$R$361,MATCH(AB$364,$I$358:$I$361,0),MATCH(AB$363,$J$357:$R$357,0))</f>
        <v>0</v>
      </c>
      <c r="AC369" s="757" cm="1">
        <f t="array" ref="AC369">INDEX($H369:$K369,0,MATCH(AC$364,$H$364:$K$364,0))*INDEX($J$358:$R$361,MATCH(AC$364,$I$358:$I$361,0),MATCH(AC$363,$J$357:$R$357,0))</f>
        <v>0</v>
      </c>
      <c r="AD369" s="757" cm="1">
        <f t="array" ref="AD369">INDEX($H369:$K369,0,MATCH(AD$364,$H$364:$K$364,0))*INDEX($J$358:$R$361,MATCH(AD$364,$I$358:$I$361,0),MATCH(AD$363,$J$357:$R$357,0))</f>
        <v>0</v>
      </c>
      <c r="AE369" s="757" cm="1">
        <f t="array" ref="AE369">INDEX($H369:$K369,0,MATCH(AE$364,$H$364:$K$364,0))*INDEX($J$358:$R$361,MATCH(AE$364,$I$358:$I$361,0),MATCH(AE$363,$J$357:$R$357,0))</f>
        <v>0</v>
      </c>
      <c r="AF369" s="757" cm="1">
        <f t="array" ref="AF369">INDEX($H369:$K369,0,MATCH(AF$364,$H$364:$K$364,0))*INDEX($J$358:$R$361,MATCH(AF$364,$I$358:$I$361,0),MATCH(AF$363,$J$357:$R$357,0))</f>
        <v>0</v>
      </c>
      <c r="AG369" s="757" cm="1">
        <f t="array" ref="AG369">INDEX($H369:$K369,0,MATCH(AG$364,$H$364:$K$364,0))*INDEX($J$358:$R$361,MATCH(AG$364,$I$358:$I$361,0),MATCH(AG$363,$J$357:$R$357,0))</f>
        <v>0</v>
      </c>
      <c r="AH369" s="757" cm="1">
        <f t="array" ref="AH369">INDEX($H369:$K369,0,MATCH(AH$364,$H$364:$K$364,0))*INDEX($J$358:$R$361,MATCH(AH$364,$I$358:$I$361,0),MATCH(AH$363,$J$357:$R$357,0))</f>
        <v>0</v>
      </c>
      <c r="AI369" s="757" cm="1">
        <f t="array" ref="AI369">INDEX($H369:$K369,0,MATCH(AI$364,$H$364:$K$364,0))*INDEX($J$358:$R$361,MATCH(AI$364,$I$358:$I$361,0),MATCH(AI$363,$J$357:$R$357,0))</f>
        <v>0</v>
      </c>
      <c r="AJ369" s="757" cm="1">
        <f t="array" ref="AJ369">INDEX($H369:$K369,0,MATCH(AJ$364,$H$364:$K$364,0))*INDEX($J$358:$R$361,MATCH(AJ$364,$I$358:$I$361,0),MATCH(AJ$363,$J$357:$R$357,0))</f>
        <v>0</v>
      </c>
      <c r="AK369" s="757" cm="1">
        <f t="array" ref="AK369">INDEX($H369:$K369,0,MATCH(AK$364,$H$364:$K$364,0))*INDEX($J$358:$R$361,MATCH(AK$364,$I$358:$I$361,0),MATCH(AK$363,$J$357:$R$357,0))</f>
        <v>0</v>
      </c>
      <c r="AL369" s="757" cm="1">
        <f t="array" ref="AL369">INDEX($H369:$K369,0,MATCH(AL$364,$H$364:$K$364,0))*INDEX($J$358:$R$361,MATCH(AL$364,$I$358:$I$361,0),MATCH(AL$363,$J$357:$R$357,0))</f>
        <v>0</v>
      </c>
      <c r="AM369" s="757" cm="1">
        <f t="array" ref="AM369">INDEX($H369:$K369,0,MATCH(AM$364,$H$364:$K$364,0))*INDEX($J$358:$R$361,MATCH(AM$364,$I$358:$I$361,0),MATCH(AM$363,$J$357:$R$357,0))</f>
        <v>0</v>
      </c>
      <c r="AN369" s="757" cm="1">
        <f t="array" ref="AN369">INDEX($H369:$K369,0,MATCH(AN$364,$H$364:$K$364,0))*INDEX($J$358:$R$361,MATCH(AN$364,$I$358:$I$361,0),MATCH(AN$363,$J$357:$R$357,0))</f>
        <v>0</v>
      </c>
      <c r="AO369" s="757" cm="1">
        <f t="array" ref="AO369">INDEX($H369:$K369,0,MATCH(AO$364,$H$364:$K$364,0))*INDEX($J$358:$R$361,MATCH(AO$364,$I$358:$I$361,0),MATCH(AO$363,$J$357:$R$357,0))</f>
        <v>0</v>
      </c>
      <c r="AP369" s="757" cm="1">
        <f t="array" ref="AP369">INDEX($H369:$K369,0,MATCH(AP$364,$H$364:$K$364,0))*INDEX($J$358:$R$361,MATCH(AP$364,$I$358:$I$361,0),MATCH(AP$363,$J$357:$R$357,0))</f>
        <v>0</v>
      </c>
      <c r="AQ369" s="757" cm="1">
        <f t="array" ref="AQ369">INDEX($H369:$K369,0,MATCH(AQ$364,$H$364:$K$364,0))*INDEX($J$358:$R$361,MATCH(AQ$364,$I$358:$I$361,0),MATCH(AQ$363,$J$357:$R$357,0))</f>
        <v>0</v>
      </c>
      <c r="AR369" s="757" cm="1">
        <f t="array" ref="AR369">INDEX($H369:$K369,0,MATCH(AR$364,$H$364:$K$364,0))*INDEX($J$358:$R$361,MATCH(AR$364,$I$358:$I$361,0),MATCH(AR$363,$J$357:$R$357,0))</f>
        <v>0</v>
      </c>
      <c r="AS369" s="757" cm="1">
        <f t="array" ref="AS369">INDEX($H369:$K369,0,MATCH(AS$364,$H$364:$K$364,0))*INDEX($J$358:$R$361,MATCH(AS$364,$I$358:$I$361,0),MATCH(AS$363,$J$357:$R$357,0))</f>
        <v>0</v>
      </c>
      <c r="AT369" s="757" cm="1">
        <f t="array" ref="AT369">INDEX($H369:$K369,0,MATCH(AT$364,$H$364:$K$364,0))*INDEX($J$358:$R$361,MATCH(AT$364,$I$358:$I$361,0),MATCH(AT$363,$J$357:$R$357,0))</f>
        <v>0</v>
      </c>
      <c r="AU369" s="757" cm="1">
        <f t="array" ref="AU369">INDEX($H369:$K369,0,MATCH(AU$364,$H$364:$K$364,0))*INDEX($J$358:$R$361,MATCH(AU$364,$I$358:$I$361,0),MATCH(AU$363,$J$357:$R$357,0))</f>
        <v>0</v>
      </c>
      <c r="AV369" s="187"/>
      <c r="AW369" s="187"/>
      <c r="AX369" s="16"/>
      <c r="AY369" s="8"/>
      <c r="AZ369" s="8"/>
      <c r="BA369" s="8"/>
    </row>
    <row r="370" spans="1:53" ht="14.5" outlineLevel="1" x14ac:dyDescent="0.35">
      <c r="A370" s="6"/>
      <c r="B370" s="7"/>
      <c r="C370" s="17"/>
      <c r="D370" s="17"/>
      <c r="E370" s="17"/>
      <c r="F370" s="26"/>
      <c r="G370" s="26" t="str">
        <f t="shared" si="178"/>
        <v>GGGAg2OFa2</v>
      </c>
      <c r="H370" s="223">
        <v>0</v>
      </c>
      <c r="I370" s="223">
        <v>0</v>
      </c>
      <c r="J370" s="223">
        <v>0</v>
      </c>
      <c r="K370" s="223">
        <v>0</v>
      </c>
      <c r="L370" s="757" cm="1">
        <f t="array" ref="L370">INDEX($H370:$K370,0,MATCH(L$364,$H$364:$K$364,0))*INDEX($J$358:$R$361,MATCH(L$364,$I$358:$I$361,0),MATCH(L$363,$J$357:$R$357,0))</f>
        <v>0</v>
      </c>
      <c r="M370" s="757" cm="1">
        <f t="array" ref="M370">INDEX($H370:$K370,0,MATCH(M$364,$H$364:$K$364,0))*INDEX($J$358:$R$361,MATCH(M$364,$I$358:$I$361,0),MATCH(M$363,$J$357:$R$357,0))</f>
        <v>0</v>
      </c>
      <c r="N370" s="757" cm="1">
        <f t="array" ref="N370">INDEX($H370:$K370,0,MATCH(N$364,$H$364:$K$364,0))*INDEX($J$358:$R$361,MATCH(N$364,$I$358:$I$361,0),MATCH(N$363,$J$357:$R$357,0))</f>
        <v>0</v>
      </c>
      <c r="O370" s="757" cm="1">
        <f t="array" ref="O370">INDEX($H370:$K370,0,MATCH(O$364,$H$364:$K$364,0))*INDEX($J$358:$R$361,MATCH(O$364,$I$358:$I$361,0),MATCH(O$363,$J$357:$R$357,0))</f>
        <v>0</v>
      </c>
      <c r="P370" s="757" cm="1">
        <f t="array" ref="P370">INDEX($H370:$K370,0,MATCH(P$364,$H$364:$K$364,0))*INDEX($J$358:$R$361,MATCH(P$364,$I$358:$I$361,0),MATCH(P$363,$J$357:$R$357,0))</f>
        <v>0</v>
      </c>
      <c r="Q370" s="757" cm="1">
        <f t="array" ref="Q370">INDEX($H370:$K370,0,MATCH(Q$364,$H$364:$K$364,0))*INDEX($J$358:$R$361,MATCH(Q$364,$I$358:$I$361,0),MATCH(Q$363,$J$357:$R$357,0))</f>
        <v>0</v>
      </c>
      <c r="R370" s="757" cm="1">
        <f t="array" ref="R370">INDEX($H370:$K370,0,MATCH(R$364,$H$364:$K$364,0))*INDEX($J$358:$R$361,MATCH(R$364,$I$358:$I$361,0),MATCH(R$363,$J$357:$R$357,0))</f>
        <v>0</v>
      </c>
      <c r="S370" s="757" cm="1">
        <f t="array" ref="S370">INDEX($H370:$K370,0,MATCH(S$364,$H$364:$K$364,0))*INDEX($J$358:$R$361,MATCH(S$364,$I$358:$I$361,0),MATCH(S$363,$J$357:$R$357,0))</f>
        <v>0</v>
      </c>
      <c r="T370" s="757" cm="1">
        <f t="array" ref="T370">INDEX($H370:$K370,0,MATCH(T$364,$H$364:$K$364,0))*INDEX($J$358:$R$361,MATCH(T$364,$I$358:$I$361,0),MATCH(T$363,$J$357:$R$357,0))</f>
        <v>0</v>
      </c>
      <c r="U370" s="757" cm="1">
        <f t="array" ref="U370">INDEX($H370:$K370,0,MATCH(U$364,$H$364:$K$364,0))*INDEX($J$358:$R$361,MATCH(U$364,$I$358:$I$361,0),MATCH(U$363,$J$357:$R$357,0))</f>
        <v>0</v>
      </c>
      <c r="V370" s="757" cm="1">
        <f t="array" ref="V370">INDEX($H370:$K370,0,MATCH(V$364,$H$364:$K$364,0))*INDEX($J$358:$R$361,MATCH(V$364,$I$358:$I$361,0),MATCH(V$363,$J$357:$R$357,0))</f>
        <v>0</v>
      </c>
      <c r="W370" s="757" cm="1">
        <f t="array" ref="W370">INDEX($H370:$K370,0,MATCH(W$364,$H$364:$K$364,0))*INDEX($J$358:$R$361,MATCH(W$364,$I$358:$I$361,0),MATCH(W$363,$J$357:$R$357,0))</f>
        <v>0</v>
      </c>
      <c r="X370" s="757" cm="1">
        <f t="array" ref="X370">INDEX($H370:$K370,0,MATCH(X$364,$H$364:$K$364,0))*INDEX($J$358:$R$361,MATCH(X$364,$I$358:$I$361,0),MATCH(X$363,$J$357:$R$357,0))</f>
        <v>0</v>
      </c>
      <c r="Y370" s="757" cm="1">
        <f t="array" ref="Y370">INDEX($H370:$K370,0,MATCH(Y$364,$H$364:$K$364,0))*INDEX($J$358:$R$361,MATCH(Y$364,$I$358:$I$361,0),MATCH(Y$363,$J$357:$R$357,0))</f>
        <v>0</v>
      </c>
      <c r="Z370" s="757" cm="1">
        <f t="array" ref="Z370">INDEX($H370:$K370,0,MATCH(Z$364,$H$364:$K$364,0))*INDEX($J$358:$R$361,MATCH(Z$364,$I$358:$I$361,0),MATCH(Z$363,$J$357:$R$357,0))</f>
        <v>0</v>
      </c>
      <c r="AA370" s="757" cm="1">
        <f t="array" ref="AA370">INDEX($H370:$K370,0,MATCH(AA$364,$H$364:$K$364,0))*INDEX($J$358:$R$361,MATCH(AA$364,$I$358:$I$361,0),MATCH(AA$363,$J$357:$R$357,0))</f>
        <v>0</v>
      </c>
      <c r="AB370" s="757" cm="1">
        <f t="array" ref="AB370">INDEX($H370:$K370,0,MATCH(AB$364,$H$364:$K$364,0))*INDEX($J$358:$R$361,MATCH(AB$364,$I$358:$I$361,0),MATCH(AB$363,$J$357:$R$357,0))</f>
        <v>0</v>
      </c>
      <c r="AC370" s="757" cm="1">
        <f t="array" ref="AC370">INDEX($H370:$K370,0,MATCH(AC$364,$H$364:$K$364,0))*INDEX($J$358:$R$361,MATCH(AC$364,$I$358:$I$361,0),MATCH(AC$363,$J$357:$R$357,0))</f>
        <v>0</v>
      </c>
      <c r="AD370" s="757" cm="1">
        <f t="array" ref="AD370">INDEX($H370:$K370,0,MATCH(AD$364,$H$364:$K$364,0))*INDEX($J$358:$R$361,MATCH(AD$364,$I$358:$I$361,0),MATCH(AD$363,$J$357:$R$357,0))</f>
        <v>0</v>
      </c>
      <c r="AE370" s="757" cm="1">
        <f t="array" ref="AE370">INDEX($H370:$K370,0,MATCH(AE$364,$H$364:$K$364,0))*INDEX($J$358:$R$361,MATCH(AE$364,$I$358:$I$361,0),MATCH(AE$363,$J$357:$R$357,0))</f>
        <v>0</v>
      </c>
      <c r="AF370" s="757" cm="1">
        <f t="array" ref="AF370">INDEX($H370:$K370,0,MATCH(AF$364,$H$364:$K$364,0))*INDEX($J$358:$R$361,MATCH(AF$364,$I$358:$I$361,0),MATCH(AF$363,$J$357:$R$357,0))</f>
        <v>0</v>
      </c>
      <c r="AG370" s="757" cm="1">
        <f t="array" ref="AG370">INDEX($H370:$K370,0,MATCH(AG$364,$H$364:$K$364,0))*INDEX($J$358:$R$361,MATCH(AG$364,$I$358:$I$361,0),MATCH(AG$363,$J$357:$R$357,0))</f>
        <v>0</v>
      </c>
      <c r="AH370" s="757" cm="1">
        <f t="array" ref="AH370">INDEX($H370:$K370,0,MATCH(AH$364,$H$364:$K$364,0))*INDEX($J$358:$R$361,MATCH(AH$364,$I$358:$I$361,0),MATCH(AH$363,$J$357:$R$357,0))</f>
        <v>0</v>
      </c>
      <c r="AI370" s="757" cm="1">
        <f t="array" ref="AI370">INDEX($H370:$K370,0,MATCH(AI$364,$H$364:$K$364,0))*INDEX($J$358:$R$361,MATCH(AI$364,$I$358:$I$361,0),MATCH(AI$363,$J$357:$R$357,0))</f>
        <v>0</v>
      </c>
      <c r="AJ370" s="757" cm="1">
        <f t="array" ref="AJ370">INDEX($H370:$K370,0,MATCH(AJ$364,$H$364:$K$364,0))*INDEX($J$358:$R$361,MATCH(AJ$364,$I$358:$I$361,0),MATCH(AJ$363,$J$357:$R$357,0))</f>
        <v>0</v>
      </c>
      <c r="AK370" s="757" cm="1">
        <f t="array" ref="AK370">INDEX($H370:$K370,0,MATCH(AK$364,$H$364:$K$364,0))*INDEX($J$358:$R$361,MATCH(AK$364,$I$358:$I$361,0),MATCH(AK$363,$J$357:$R$357,0))</f>
        <v>0</v>
      </c>
      <c r="AL370" s="757" cm="1">
        <f t="array" ref="AL370">INDEX($H370:$K370,0,MATCH(AL$364,$H$364:$K$364,0))*INDEX($J$358:$R$361,MATCH(AL$364,$I$358:$I$361,0),MATCH(AL$363,$J$357:$R$357,0))</f>
        <v>0</v>
      </c>
      <c r="AM370" s="757" cm="1">
        <f t="array" ref="AM370">INDEX($H370:$K370,0,MATCH(AM$364,$H$364:$K$364,0))*INDEX($J$358:$R$361,MATCH(AM$364,$I$358:$I$361,0),MATCH(AM$363,$J$357:$R$357,0))</f>
        <v>0</v>
      </c>
      <c r="AN370" s="757" cm="1">
        <f t="array" ref="AN370">INDEX($H370:$K370,0,MATCH(AN$364,$H$364:$K$364,0))*INDEX($J$358:$R$361,MATCH(AN$364,$I$358:$I$361,0),MATCH(AN$363,$J$357:$R$357,0))</f>
        <v>0</v>
      </c>
      <c r="AO370" s="757" cm="1">
        <f t="array" ref="AO370">INDEX($H370:$K370,0,MATCH(AO$364,$H$364:$K$364,0))*INDEX($J$358:$R$361,MATCH(AO$364,$I$358:$I$361,0),MATCH(AO$363,$J$357:$R$357,0))</f>
        <v>0</v>
      </c>
      <c r="AP370" s="757" cm="1">
        <f t="array" ref="AP370">INDEX($H370:$K370,0,MATCH(AP$364,$H$364:$K$364,0))*INDEX($J$358:$R$361,MATCH(AP$364,$I$358:$I$361,0),MATCH(AP$363,$J$357:$R$357,0))</f>
        <v>0</v>
      </c>
      <c r="AQ370" s="757" cm="1">
        <f t="array" ref="AQ370">INDEX($H370:$K370,0,MATCH(AQ$364,$H$364:$K$364,0))*INDEX($J$358:$R$361,MATCH(AQ$364,$I$358:$I$361,0),MATCH(AQ$363,$J$357:$R$357,0))</f>
        <v>0</v>
      </c>
      <c r="AR370" s="757" cm="1">
        <f t="array" ref="AR370">INDEX($H370:$K370,0,MATCH(AR$364,$H$364:$K$364,0))*INDEX($J$358:$R$361,MATCH(AR$364,$I$358:$I$361,0),MATCH(AR$363,$J$357:$R$357,0))</f>
        <v>0</v>
      </c>
      <c r="AS370" s="757" cm="1">
        <f t="array" ref="AS370">INDEX($H370:$K370,0,MATCH(AS$364,$H$364:$K$364,0))*INDEX($J$358:$R$361,MATCH(AS$364,$I$358:$I$361,0),MATCH(AS$363,$J$357:$R$357,0))</f>
        <v>0</v>
      </c>
      <c r="AT370" s="757" cm="1">
        <f t="array" ref="AT370">INDEX($H370:$K370,0,MATCH(AT$364,$H$364:$K$364,0))*INDEX($J$358:$R$361,MATCH(AT$364,$I$358:$I$361,0),MATCH(AT$363,$J$357:$R$357,0))</f>
        <v>0</v>
      </c>
      <c r="AU370" s="757" cm="1">
        <f t="array" ref="AU370">INDEX($H370:$K370,0,MATCH(AU$364,$H$364:$K$364,0))*INDEX($J$358:$R$361,MATCH(AU$364,$I$358:$I$361,0),MATCH(AU$363,$J$357:$R$357,0))</f>
        <v>0</v>
      </c>
      <c r="AV370" s="187"/>
      <c r="AW370" s="187"/>
      <c r="AX370" s="16"/>
      <c r="AY370" s="8"/>
      <c r="AZ370" s="8"/>
      <c r="BA370" s="8"/>
    </row>
    <row r="371" spans="1:53" ht="14.5" outlineLevel="1" x14ac:dyDescent="0.35">
      <c r="A371" s="6"/>
      <c r="B371" s="7"/>
      <c r="C371" s="17"/>
      <c r="D371" s="17"/>
      <c r="E371" s="17"/>
      <c r="F371" s="26"/>
      <c r="G371" s="26" t="str">
        <f t="shared" si="178"/>
        <v>GGGC1Na2</v>
      </c>
      <c r="H371" s="223">
        <v>0</v>
      </c>
      <c r="I371" s="223">
        <v>0</v>
      </c>
      <c r="J371" s="223">
        <v>0</v>
      </c>
      <c r="K371" s="223">
        <v>0</v>
      </c>
      <c r="L371" s="757" cm="1">
        <f t="array" ref="L371">INDEX($H371:$K371,0,MATCH(L$364,$H$364:$K$364,0))*INDEX($J$358:$R$361,MATCH(L$364,$I$358:$I$361,0),MATCH(L$363,$J$357:$R$357,0))</f>
        <v>0</v>
      </c>
      <c r="M371" s="757" cm="1">
        <f t="array" ref="M371">INDEX($H371:$K371,0,MATCH(M$364,$H$364:$K$364,0))*INDEX($J$358:$R$361,MATCH(M$364,$I$358:$I$361,0),MATCH(M$363,$J$357:$R$357,0))</f>
        <v>0</v>
      </c>
      <c r="N371" s="757" cm="1">
        <f t="array" ref="N371">INDEX($H371:$K371,0,MATCH(N$364,$H$364:$K$364,0))*INDEX($J$358:$R$361,MATCH(N$364,$I$358:$I$361,0),MATCH(N$363,$J$357:$R$357,0))</f>
        <v>0</v>
      </c>
      <c r="O371" s="757" cm="1">
        <f t="array" ref="O371">INDEX($H371:$K371,0,MATCH(O$364,$H$364:$K$364,0))*INDEX($J$358:$R$361,MATCH(O$364,$I$358:$I$361,0),MATCH(O$363,$J$357:$R$357,0))</f>
        <v>0</v>
      </c>
      <c r="P371" s="757" cm="1">
        <f t="array" ref="P371">INDEX($H371:$K371,0,MATCH(P$364,$H$364:$K$364,0))*INDEX($J$358:$R$361,MATCH(P$364,$I$358:$I$361,0),MATCH(P$363,$J$357:$R$357,0))</f>
        <v>0</v>
      </c>
      <c r="Q371" s="757" cm="1">
        <f t="array" ref="Q371">INDEX($H371:$K371,0,MATCH(Q$364,$H$364:$K$364,0))*INDEX($J$358:$R$361,MATCH(Q$364,$I$358:$I$361,0),MATCH(Q$363,$J$357:$R$357,0))</f>
        <v>0</v>
      </c>
      <c r="R371" s="757" cm="1">
        <f t="array" ref="R371">INDEX($H371:$K371,0,MATCH(R$364,$H$364:$K$364,0))*INDEX($J$358:$R$361,MATCH(R$364,$I$358:$I$361,0),MATCH(R$363,$J$357:$R$357,0))</f>
        <v>0</v>
      </c>
      <c r="S371" s="757" cm="1">
        <f t="array" ref="S371">INDEX($H371:$K371,0,MATCH(S$364,$H$364:$K$364,0))*INDEX($J$358:$R$361,MATCH(S$364,$I$358:$I$361,0),MATCH(S$363,$J$357:$R$357,0))</f>
        <v>0</v>
      </c>
      <c r="T371" s="757" cm="1">
        <f t="array" ref="T371">INDEX($H371:$K371,0,MATCH(T$364,$H$364:$K$364,0))*INDEX($J$358:$R$361,MATCH(T$364,$I$358:$I$361,0),MATCH(T$363,$J$357:$R$357,0))</f>
        <v>0</v>
      </c>
      <c r="U371" s="757" cm="1">
        <f t="array" ref="U371">INDEX($H371:$K371,0,MATCH(U$364,$H$364:$K$364,0))*INDEX($J$358:$R$361,MATCH(U$364,$I$358:$I$361,0),MATCH(U$363,$J$357:$R$357,0))</f>
        <v>0</v>
      </c>
      <c r="V371" s="757" cm="1">
        <f t="array" ref="V371">INDEX($H371:$K371,0,MATCH(V$364,$H$364:$K$364,0))*INDEX($J$358:$R$361,MATCH(V$364,$I$358:$I$361,0),MATCH(V$363,$J$357:$R$357,0))</f>
        <v>0</v>
      </c>
      <c r="W371" s="757" cm="1">
        <f t="array" ref="W371">INDEX($H371:$K371,0,MATCH(W$364,$H$364:$K$364,0))*INDEX($J$358:$R$361,MATCH(W$364,$I$358:$I$361,0),MATCH(W$363,$J$357:$R$357,0))</f>
        <v>0</v>
      </c>
      <c r="X371" s="757" cm="1">
        <f t="array" ref="X371">INDEX($H371:$K371,0,MATCH(X$364,$H$364:$K$364,0))*INDEX($J$358:$R$361,MATCH(X$364,$I$358:$I$361,0),MATCH(X$363,$J$357:$R$357,0))</f>
        <v>0</v>
      </c>
      <c r="Y371" s="757" cm="1">
        <f t="array" ref="Y371">INDEX($H371:$K371,0,MATCH(Y$364,$H$364:$K$364,0))*INDEX($J$358:$R$361,MATCH(Y$364,$I$358:$I$361,0),MATCH(Y$363,$J$357:$R$357,0))</f>
        <v>0</v>
      </c>
      <c r="Z371" s="757" cm="1">
        <f t="array" ref="Z371">INDEX($H371:$K371,0,MATCH(Z$364,$H$364:$K$364,0))*INDEX($J$358:$R$361,MATCH(Z$364,$I$358:$I$361,0),MATCH(Z$363,$J$357:$R$357,0))</f>
        <v>0</v>
      </c>
      <c r="AA371" s="757" cm="1">
        <f t="array" ref="AA371">INDEX($H371:$K371,0,MATCH(AA$364,$H$364:$K$364,0))*INDEX($J$358:$R$361,MATCH(AA$364,$I$358:$I$361,0),MATCH(AA$363,$J$357:$R$357,0))</f>
        <v>0</v>
      </c>
      <c r="AB371" s="757" cm="1">
        <f t="array" ref="AB371">INDEX($H371:$K371,0,MATCH(AB$364,$H$364:$K$364,0))*INDEX($J$358:$R$361,MATCH(AB$364,$I$358:$I$361,0),MATCH(AB$363,$J$357:$R$357,0))</f>
        <v>0</v>
      </c>
      <c r="AC371" s="757" cm="1">
        <f t="array" ref="AC371">INDEX($H371:$K371,0,MATCH(AC$364,$H$364:$K$364,0))*INDEX($J$358:$R$361,MATCH(AC$364,$I$358:$I$361,0),MATCH(AC$363,$J$357:$R$357,0))</f>
        <v>0</v>
      </c>
      <c r="AD371" s="757" cm="1">
        <f t="array" ref="AD371">INDEX($H371:$K371,0,MATCH(AD$364,$H$364:$K$364,0))*INDEX($J$358:$R$361,MATCH(AD$364,$I$358:$I$361,0),MATCH(AD$363,$J$357:$R$357,0))</f>
        <v>0</v>
      </c>
      <c r="AE371" s="757" cm="1">
        <f t="array" ref="AE371">INDEX($H371:$K371,0,MATCH(AE$364,$H$364:$K$364,0))*INDEX($J$358:$R$361,MATCH(AE$364,$I$358:$I$361,0),MATCH(AE$363,$J$357:$R$357,0))</f>
        <v>0</v>
      </c>
      <c r="AF371" s="757" cm="1">
        <f t="array" ref="AF371">INDEX($H371:$K371,0,MATCH(AF$364,$H$364:$K$364,0))*INDEX($J$358:$R$361,MATCH(AF$364,$I$358:$I$361,0),MATCH(AF$363,$J$357:$R$357,0))</f>
        <v>0</v>
      </c>
      <c r="AG371" s="757" cm="1">
        <f t="array" ref="AG371">INDEX($H371:$K371,0,MATCH(AG$364,$H$364:$K$364,0))*INDEX($J$358:$R$361,MATCH(AG$364,$I$358:$I$361,0),MATCH(AG$363,$J$357:$R$357,0))</f>
        <v>0</v>
      </c>
      <c r="AH371" s="757" cm="1">
        <f t="array" ref="AH371">INDEX($H371:$K371,0,MATCH(AH$364,$H$364:$K$364,0))*INDEX($J$358:$R$361,MATCH(AH$364,$I$358:$I$361,0),MATCH(AH$363,$J$357:$R$357,0))</f>
        <v>0</v>
      </c>
      <c r="AI371" s="757" cm="1">
        <f t="array" ref="AI371">INDEX($H371:$K371,0,MATCH(AI$364,$H$364:$K$364,0))*INDEX($J$358:$R$361,MATCH(AI$364,$I$358:$I$361,0),MATCH(AI$363,$J$357:$R$357,0))</f>
        <v>0</v>
      </c>
      <c r="AJ371" s="757" cm="1">
        <f t="array" ref="AJ371">INDEX($H371:$K371,0,MATCH(AJ$364,$H$364:$K$364,0))*INDEX($J$358:$R$361,MATCH(AJ$364,$I$358:$I$361,0),MATCH(AJ$363,$J$357:$R$357,0))</f>
        <v>0</v>
      </c>
      <c r="AK371" s="757" cm="1">
        <f t="array" ref="AK371">INDEX($H371:$K371,0,MATCH(AK$364,$H$364:$K$364,0))*INDEX($J$358:$R$361,MATCH(AK$364,$I$358:$I$361,0),MATCH(AK$363,$J$357:$R$357,0))</f>
        <v>0</v>
      </c>
      <c r="AL371" s="757" cm="1">
        <f t="array" ref="AL371">INDEX($H371:$K371,0,MATCH(AL$364,$H$364:$K$364,0))*INDEX($J$358:$R$361,MATCH(AL$364,$I$358:$I$361,0),MATCH(AL$363,$J$357:$R$357,0))</f>
        <v>0</v>
      </c>
      <c r="AM371" s="757" cm="1">
        <f t="array" ref="AM371">INDEX($H371:$K371,0,MATCH(AM$364,$H$364:$K$364,0))*INDEX($J$358:$R$361,MATCH(AM$364,$I$358:$I$361,0),MATCH(AM$363,$J$357:$R$357,0))</f>
        <v>0</v>
      </c>
      <c r="AN371" s="757" cm="1">
        <f t="array" ref="AN371">INDEX($H371:$K371,0,MATCH(AN$364,$H$364:$K$364,0))*INDEX($J$358:$R$361,MATCH(AN$364,$I$358:$I$361,0),MATCH(AN$363,$J$357:$R$357,0))</f>
        <v>0</v>
      </c>
      <c r="AO371" s="757" cm="1">
        <f t="array" ref="AO371">INDEX($H371:$K371,0,MATCH(AO$364,$H$364:$K$364,0))*INDEX($J$358:$R$361,MATCH(AO$364,$I$358:$I$361,0),MATCH(AO$363,$J$357:$R$357,0))</f>
        <v>0</v>
      </c>
      <c r="AP371" s="757" cm="1">
        <f t="array" ref="AP371">INDEX($H371:$K371,0,MATCH(AP$364,$H$364:$K$364,0))*INDEX($J$358:$R$361,MATCH(AP$364,$I$358:$I$361,0),MATCH(AP$363,$J$357:$R$357,0))</f>
        <v>0</v>
      </c>
      <c r="AQ371" s="757" cm="1">
        <f t="array" ref="AQ371">INDEX($H371:$K371,0,MATCH(AQ$364,$H$364:$K$364,0))*INDEX($J$358:$R$361,MATCH(AQ$364,$I$358:$I$361,0),MATCH(AQ$363,$J$357:$R$357,0))</f>
        <v>0</v>
      </c>
      <c r="AR371" s="757" cm="1">
        <f t="array" ref="AR371">INDEX($H371:$K371,0,MATCH(AR$364,$H$364:$K$364,0))*INDEX($J$358:$R$361,MATCH(AR$364,$I$358:$I$361,0),MATCH(AR$363,$J$357:$R$357,0))</f>
        <v>0</v>
      </c>
      <c r="AS371" s="757" cm="1">
        <f t="array" ref="AS371">INDEX($H371:$K371,0,MATCH(AS$364,$H$364:$K$364,0))*INDEX($J$358:$R$361,MATCH(AS$364,$I$358:$I$361,0),MATCH(AS$363,$J$357:$R$357,0))</f>
        <v>0</v>
      </c>
      <c r="AT371" s="757" cm="1">
        <f t="array" ref="AT371">INDEX($H371:$K371,0,MATCH(AT$364,$H$364:$K$364,0))*INDEX($J$358:$R$361,MATCH(AT$364,$I$358:$I$361,0),MATCH(AT$363,$J$357:$R$357,0))</f>
        <v>0</v>
      </c>
      <c r="AU371" s="757" cm="1">
        <f t="array" ref="AU371">INDEX($H371:$K371,0,MATCH(AU$364,$H$364:$K$364,0))*INDEX($J$358:$R$361,MATCH(AU$364,$I$358:$I$361,0),MATCH(AU$363,$J$357:$R$357,0))</f>
        <v>0</v>
      </c>
      <c r="AV371" s="187"/>
      <c r="AW371" s="187"/>
      <c r="AX371" s="16"/>
      <c r="AY371" s="8"/>
      <c r="AZ371" s="8"/>
      <c r="BA371" s="8"/>
    </row>
    <row r="372" spans="1:53" ht="14.5" outlineLevel="1" x14ac:dyDescent="0.35">
      <c r="A372" s="6"/>
      <c r="B372" s="7"/>
      <c r="C372" s="17"/>
      <c r="D372" s="17"/>
      <c r="E372" s="17"/>
      <c r="F372" s="26"/>
      <c r="G372" s="26" t="str">
        <f t="shared" si="178"/>
        <v>GGGC1Ea2</v>
      </c>
      <c r="H372" s="223">
        <v>0</v>
      </c>
      <c r="I372" s="223">
        <v>0</v>
      </c>
      <c r="J372" s="223">
        <v>0</v>
      </c>
      <c r="K372" s="223">
        <v>0</v>
      </c>
      <c r="L372" s="757" cm="1">
        <f t="array" ref="L372">INDEX($H372:$K372,0,MATCH(L$364,$H$364:$K$364,0))*INDEX($J$358:$R$361,MATCH(L$364,$I$358:$I$361,0),MATCH(L$363,$J$357:$R$357,0))</f>
        <v>0</v>
      </c>
      <c r="M372" s="757" cm="1">
        <f t="array" ref="M372">INDEX($H372:$K372,0,MATCH(M$364,$H$364:$K$364,0))*INDEX($J$358:$R$361,MATCH(M$364,$I$358:$I$361,0),MATCH(M$363,$J$357:$R$357,0))</f>
        <v>0</v>
      </c>
      <c r="N372" s="757" cm="1">
        <f t="array" ref="N372">INDEX($H372:$K372,0,MATCH(N$364,$H$364:$K$364,0))*INDEX($J$358:$R$361,MATCH(N$364,$I$358:$I$361,0),MATCH(N$363,$J$357:$R$357,0))</f>
        <v>0</v>
      </c>
      <c r="O372" s="757" cm="1">
        <f t="array" ref="O372">INDEX($H372:$K372,0,MATCH(O$364,$H$364:$K$364,0))*INDEX($J$358:$R$361,MATCH(O$364,$I$358:$I$361,0),MATCH(O$363,$J$357:$R$357,0))</f>
        <v>0</v>
      </c>
      <c r="P372" s="757" cm="1">
        <f t="array" ref="P372">INDEX($H372:$K372,0,MATCH(P$364,$H$364:$K$364,0))*INDEX($J$358:$R$361,MATCH(P$364,$I$358:$I$361,0),MATCH(P$363,$J$357:$R$357,0))</f>
        <v>0</v>
      </c>
      <c r="Q372" s="757" cm="1">
        <f t="array" ref="Q372">INDEX($H372:$K372,0,MATCH(Q$364,$H$364:$K$364,0))*INDEX($J$358:$R$361,MATCH(Q$364,$I$358:$I$361,0),MATCH(Q$363,$J$357:$R$357,0))</f>
        <v>0</v>
      </c>
      <c r="R372" s="757" cm="1">
        <f t="array" ref="R372">INDEX($H372:$K372,0,MATCH(R$364,$H$364:$K$364,0))*INDEX($J$358:$R$361,MATCH(R$364,$I$358:$I$361,0),MATCH(R$363,$J$357:$R$357,0))</f>
        <v>0</v>
      </c>
      <c r="S372" s="757" cm="1">
        <f t="array" ref="S372">INDEX($H372:$K372,0,MATCH(S$364,$H$364:$K$364,0))*INDEX($J$358:$R$361,MATCH(S$364,$I$358:$I$361,0),MATCH(S$363,$J$357:$R$357,0))</f>
        <v>0</v>
      </c>
      <c r="T372" s="757" cm="1">
        <f t="array" ref="T372">INDEX($H372:$K372,0,MATCH(T$364,$H$364:$K$364,0))*INDEX($J$358:$R$361,MATCH(T$364,$I$358:$I$361,0),MATCH(T$363,$J$357:$R$357,0))</f>
        <v>0</v>
      </c>
      <c r="U372" s="757" cm="1">
        <f t="array" ref="U372">INDEX($H372:$K372,0,MATCH(U$364,$H$364:$K$364,0))*INDEX($J$358:$R$361,MATCH(U$364,$I$358:$I$361,0),MATCH(U$363,$J$357:$R$357,0))</f>
        <v>0</v>
      </c>
      <c r="V372" s="757" cm="1">
        <f t="array" ref="V372">INDEX($H372:$K372,0,MATCH(V$364,$H$364:$K$364,0))*INDEX($J$358:$R$361,MATCH(V$364,$I$358:$I$361,0),MATCH(V$363,$J$357:$R$357,0))</f>
        <v>0</v>
      </c>
      <c r="W372" s="757" cm="1">
        <f t="array" ref="W372">INDEX($H372:$K372,0,MATCH(W$364,$H$364:$K$364,0))*INDEX($J$358:$R$361,MATCH(W$364,$I$358:$I$361,0),MATCH(W$363,$J$357:$R$357,0))</f>
        <v>0</v>
      </c>
      <c r="X372" s="757" cm="1">
        <f t="array" ref="X372">INDEX($H372:$K372,0,MATCH(X$364,$H$364:$K$364,0))*INDEX($J$358:$R$361,MATCH(X$364,$I$358:$I$361,0),MATCH(X$363,$J$357:$R$357,0))</f>
        <v>0</v>
      </c>
      <c r="Y372" s="757" cm="1">
        <f t="array" ref="Y372">INDEX($H372:$K372,0,MATCH(Y$364,$H$364:$K$364,0))*INDEX($J$358:$R$361,MATCH(Y$364,$I$358:$I$361,0),MATCH(Y$363,$J$357:$R$357,0))</f>
        <v>0</v>
      </c>
      <c r="Z372" s="757" cm="1">
        <f t="array" ref="Z372">INDEX($H372:$K372,0,MATCH(Z$364,$H$364:$K$364,0))*INDEX($J$358:$R$361,MATCH(Z$364,$I$358:$I$361,0),MATCH(Z$363,$J$357:$R$357,0))</f>
        <v>0</v>
      </c>
      <c r="AA372" s="757" cm="1">
        <f t="array" ref="AA372">INDEX($H372:$K372,0,MATCH(AA$364,$H$364:$K$364,0))*INDEX($J$358:$R$361,MATCH(AA$364,$I$358:$I$361,0),MATCH(AA$363,$J$357:$R$357,0))</f>
        <v>0</v>
      </c>
      <c r="AB372" s="757" cm="1">
        <f t="array" ref="AB372">INDEX($H372:$K372,0,MATCH(AB$364,$H$364:$K$364,0))*INDEX($J$358:$R$361,MATCH(AB$364,$I$358:$I$361,0),MATCH(AB$363,$J$357:$R$357,0))</f>
        <v>0</v>
      </c>
      <c r="AC372" s="757" cm="1">
        <f t="array" ref="AC372">INDEX($H372:$K372,0,MATCH(AC$364,$H$364:$K$364,0))*INDEX($J$358:$R$361,MATCH(AC$364,$I$358:$I$361,0),MATCH(AC$363,$J$357:$R$357,0))</f>
        <v>0</v>
      </c>
      <c r="AD372" s="757" cm="1">
        <f t="array" ref="AD372">INDEX($H372:$K372,0,MATCH(AD$364,$H$364:$K$364,0))*INDEX($J$358:$R$361,MATCH(AD$364,$I$358:$I$361,0),MATCH(AD$363,$J$357:$R$357,0))</f>
        <v>0</v>
      </c>
      <c r="AE372" s="757" cm="1">
        <f t="array" ref="AE372">INDEX($H372:$K372,0,MATCH(AE$364,$H$364:$K$364,0))*INDEX($J$358:$R$361,MATCH(AE$364,$I$358:$I$361,0),MATCH(AE$363,$J$357:$R$357,0))</f>
        <v>0</v>
      </c>
      <c r="AF372" s="757" cm="1">
        <f t="array" ref="AF372">INDEX($H372:$K372,0,MATCH(AF$364,$H$364:$K$364,0))*INDEX($J$358:$R$361,MATCH(AF$364,$I$358:$I$361,0),MATCH(AF$363,$J$357:$R$357,0))</f>
        <v>0</v>
      </c>
      <c r="AG372" s="757" cm="1">
        <f t="array" ref="AG372">INDEX($H372:$K372,0,MATCH(AG$364,$H$364:$K$364,0))*INDEX($J$358:$R$361,MATCH(AG$364,$I$358:$I$361,0),MATCH(AG$363,$J$357:$R$357,0))</f>
        <v>0</v>
      </c>
      <c r="AH372" s="757" cm="1">
        <f t="array" ref="AH372">INDEX($H372:$K372,0,MATCH(AH$364,$H$364:$K$364,0))*INDEX($J$358:$R$361,MATCH(AH$364,$I$358:$I$361,0),MATCH(AH$363,$J$357:$R$357,0))</f>
        <v>0</v>
      </c>
      <c r="AI372" s="757" cm="1">
        <f t="array" ref="AI372">INDEX($H372:$K372,0,MATCH(AI$364,$H$364:$K$364,0))*INDEX($J$358:$R$361,MATCH(AI$364,$I$358:$I$361,0),MATCH(AI$363,$J$357:$R$357,0))</f>
        <v>0</v>
      </c>
      <c r="AJ372" s="757" cm="1">
        <f t="array" ref="AJ372">INDEX($H372:$K372,0,MATCH(AJ$364,$H$364:$K$364,0))*INDEX($J$358:$R$361,MATCH(AJ$364,$I$358:$I$361,0),MATCH(AJ$363,$J$357:$R$357,0))</f>
        <v>0</v>
      </c>
      <c r="AK372" s="757" cm="1">
        <f t="array" ref="AK372">INDEX($H372:$K372,0,MATCH(AK$364,$H$364:$K$364,0))*INDEX($J$358:$R$361,MATCH(AK$364,$I$358:$I$361,0),MATCH(AK$363,$J$357:$R$357,0))</f>
        <v>0</v>
      </c>
      <c r="AL372" s="757" cm="1">
        <f t="array" ref="AL372">INDEX($H372:$K372,0,MATCH(AL$364,$H$364:$K$364,0))*INDEX($J$358:$R$361,MATCH(AL$364,$I$358:$I$361,0),MATCH(AL$363,$J$357:$R$357,0))</f>
        <v>0</v>
      </c>
      <c r="AM372" s="757" cm="1">
        <f t="array" ref="AM372">INDEX($H372:$K372,0,MATCH(AM$364,$H$364:$K$364,0))*INDEX($J$358:$R$361,MATCH(AM$364,$I$358:$I$361,0),MATCH(AM$363,$J$357:$R$357,0))</f>
        <v>0</v>
      </c>
      <c r="AN372" s="757" cm="1">
        <f t="array" ref="AN372">INDEX($H372:$K372,0,MATCH(AN$364,$H$364:$K$364,0))*INDEX($J$358:$R$361,MATCH(AN$364,$I$358:$I$361,0),MATCH(AN$363,$J$357:$R$357,0))</f>
        <v>0</v>
      </c>
      <c r="AO372" s="757" cm="1">
        <f t="array" ref="AO372">INDEX($H372:$K372,0,MATCH(AO$364,$H$364:$K$364,0))*INDEX($J$358:$R$361,MATCH(AO$364,$I$358:$I$361,0),MATCH(AO$363,$J$357:$R$357,0))</f>
        <v>0</v>
      </c>
      <c r="AP372" s="757" cm="1">
        <f t="array" ref="AP372">INDEX($H372:$K372,0,MATCH(AP$364,$H$364:$K$364,0))*INDEX($J$358:$R$361,MATCH(AP$364,$I$358:$I$361,0),MATCH(AP$363,$J$357:$R$357,0))</f>
        <v>0</v>
      </c>
      <c r="AQ372" s="757" cm="1">
        <f t="array" ref="AQ372">INDEX($H372:$K372,0,MATCH(AQ$364,$H$364:$K$364,0))*INDEX($J$358:$R$361,MATCH(AQ$364,$I$358:$I$361,0),MATCH(AQ$363,$J$357:$R$357,0))</f>
        <v>0</v>
      </c>
      <c r="AR372" s="757" cm="1">
        <f t="array" ref="AR372">INDEX($H372:$K372,0,MATCH(AR$364,$H$364:$K$364,0))*INDEX($J$358:$R$361,MATCH(AR$364,$I$358:$I$361,0),MATCH(AR$363,$J$357:$R$357,0))</f>
        <v>0</v>
      </c>
      <c r="AS372" s="757" cm="1">
        <f t="array" ref="AS372">INDEX($H372:$K372,0,MATCH(AS$364,$H$364:$K$364,0))*INDEX($J$358:$R$361,MATCH(AS$364,$I$358:$I$361,0),MATCH(AS$363,$J$357:$R$357,0))</f>
        <v>0</v>
      </c>
      <c r="AT372" s="757" cm="1">
        <f t="array" ref="AT372">INDEX($H372:$K372,0,MATCH(AT$364,$H$364:$K$364,0))*INDEX($J$358:$R$361,MATCH(AT$364,$I$358:$I$361,0),MATCH(AT$363,$J$357:$R$357,0))</f>
        <v>0</v>
      </c>
      <c r="AU372" s="757" cm="1">
        <f t="array" ref="AU372">INDEX($H372:$K372,0,MATCH(AU$364,$H$364:$K$364,0))*INDEX($J$358:$R$361,MATCH(AU$364,$I$358:$I$361,0),MATCH(AU$363,$J$357:$R$357,0))</f>
        <v>0</v>
      </c>
      <c r="AV372" s="187"/>
      <c r="AW372" s="187"/>
      <c r="AX372" s="16"/>
      <c r="AY372" s="8"/>
      <c r="AZ372" s="8"/>
      <c r="BA372" s="8"/>
    </row>
    <row r="373" spans="1:53" ht="14.5" outlineLevel="1" x14ac:dyDescent="0.35">
      <c r="A373" s="6"/>
      <c r="B373" s="7"/>
      <c r="C373" s="17"/>
      <c r="D373" s="17"/>
      <c r="E373" s="17"/>
      <c r="F373" s="26"/>
      <c r="G373" s="26" t="str">
        <f t="shared" si="178"/>
        <v>GGGC1Pa2</v>
      </c>
      <c r="H373" s="223">
        <v>0</v>
      </c>
      <c r="I373" s="223">
        <v>0</v>
      </c>
      <c r="J373" s="223">
        <v>0</v>
      </c>
      <c r="K373" s="223">
        <v>0</v>
      </c>
      <c r="L373" s="757" cm="1">
        <f t="array" ref="L373">INDEX($H373:$K373,0,MATCH(L$364,$H$364:$K$364,0))*INDEX($J$358:$R$361,MATCH(L$364,$I$358:$I$361,0),MATCH(L$363,$J$357:$R$357,0))</f>
        <v>0</v>
      </c>
      <c r="M373" s="757" cm="1">
        <f t="array" ref="M373">INDEX($H373:$K373,0,MATCH(M$364,$H$364:$K$364,0))*INDEX($J$358:$R$361,MATCH(M$364,$I$358:$I$361,0),MATCH(M$363,$J$357:$R$357,0))</f>
        <v>0</v>
      </c>
      <c r="N373" s="757" cm="1">
        <f t="array" ref="N373">INDEX($H373:$K373,0,MATCH(N$364,$H$364:$K$364,0))*INDEX($J$358:$R$361,MATCH(N$364,$I$358:$I$361,0),MATCH(N$363,$J$357:$R$357,0))</f>
        <v>0</v>
      </c>
      <c r="O373" s="757" cm="1">
        <f t="array" ref="O373">INDEX($H373:$K373,0,MATCH(O$364,$H$364:$K$364,0))*INDEX($J$358:$R$361,MATCH(O$364,$I$358:$I$361,0),MATCH(O$363,$J$357:$R$357,0))</f>
        <v>0</v>
      </c>
      <c r="P373" s="757" cm="1">
        <f t="array" ref="P373">INDEX($H373:$K373,0,MATCH(P$364,$H$364:$K$364,0))*INDEX($J$358:$R$361,MATCH(P$364,$I$358:$I$361,0),MATCH(P$363,$J$357:$R$357,0))</f>
        <v>0</v>
      </c>
      <c r="Q373" s="757" cm="1">
        <f t="array" ref="Q373">INDEX($H373:$K373,0,MATCH(Q$364,$H$364:$K$364,0))*INDEX($J$358:$R$361,MATCH(Q$364,$I$358:$I$361,0),MATCH(Q$363,$J$357:$R$357,0))</f>
        <v>0</v>
      </c>
      <c r="R373" s="757" cm="1">
        <f t="array" ref="R373">INDEX($H373:$K373,0,MATCH(R$364,$H$364:$K$364,0))*INDEX($J$358:$R$361,MATCH(R$364,$I$358:$I$361,0),MATCH(R$363,$J$357:$R$357,0))</f>
        <v>0</v>
      </c>
      <c r="S373" s="757" cm="1">
        <f t="array" ref="S373">INDEX($H373:$K373,0,MATCH(S$364,$H$364:$K$364,0))*INDEX($J$358:$R$361,MATCH(S$364,$I$358:$I$361,0),MATCH(S$363,$J$357:$R$357,0))</f>
        <v>0</v>
      </c>
      <c r="T373" s="757" cm="1">
        <f t="array" ref="T373">INDEX($H373:$K373,0,MATCH(T$364,$H$364:$K$364,0))*INDEX($J$358:$R$361,MATCH(T$364,$I$358:$I$361,0),MATCH(T$363,$J$357:$R$357,0))</f>
        <v>0</v>
      </c>
      <c r="U373" s="757" cm="1">
        <f t="array" ref="U373">INDEX($H373:$K373,0,MATCH(U$364,$H$364:$K$364,0))*INDEX($J$358:$R$361,MATCH(U$364,$I$358:$I$361,0),MATCH(U$363,$J$357:$R$357,0))</f>
        <v>0</v>
      </c>
      <c r="V373" s="757" cm="1">
        <f t="array" ref="V373">INDEX($H373:$K373,0,MATCH(V$364,$H$364:$K$364,0))*INDEX($J$358:$R$361,MATCH(V$364,$I$358:$I$361,0),MATCH(V$363,$J$357:$R$357,0))</f>
        <v>0</v>
      </c>
      <c r="W373" s="757" cm="1">
        <f t="array" ref="W373">INDEX($H373:$K373,0,MATCH(W$364,$H$364:$K$364,0))*INDEX($J$358:$R$361,MATCH(W$364,$I$358:$I$361,0),MATCH(W$363,$J$357:$R$357,0))</f>
        <v>0</v>
      </c>
      <c r="X373" s="757" cm="1">
        <f t="array" ref="X373">INDEX($H373:$K373,0,MATCH(X$364,$H$364:$K$364,0))*INDEX($J$358:$R$361,MATCH(X$364,$I$358:$I$361,0),MATCH(X$363,$J$357:$R$357,0))</f>
        <v>0</v>
      </c>
      <c r="Y373" s="757" cm="1">
        <f t="array" ref="Y373">INDEX($H373:$K373,0,MATCH(Y$364,$H$364:$K$364,0))*INDEX($J$358:$R$361,MATCH(Y$364,$I$358:$I$361,0),MATCH(Y$363,$J$357:$R$357,0))</f>
        <v>0</v>
      </c>
      <c r="Z373" s="757" cm="1">
        <f t="array" ref="Z373">INDEX($H373:$K373,0,MATCH(Z$364,$H$364:$K$364,0))*INDEX($J$358:$R$361,MATCH(Z$364,$I$358:$I$361,0),MATCH(Z$363,$J$357:$R$357,0))</f>
        <v>0</v>
      </c>
      <c r="AA373" s="757" cm="1">
        <f t="array" ref="AA373">INDEX($H373:$K373,0,MATCH(AA$364,$H$364:$K$364,0))*INDEX($J$358:$R$361,MATCH(AA$364,$I$358:$I$361,0),MATCH(AA$363,$J$357:$R$357,0))</f>
        <v>0</v>
      </c>
      <c r="AB373" s="757" cm="1">
        <f t="array" ref="AB373">INDEX($H373:$K373,0,MATCH(AB$364,$H$364:$K$364,0))*INDEX($J$358:$R$361,MATCH(AB$364,$I$358:$I$361,0),MATCH(AB$363,$J$357:$R$357,0))</f>
        <v>0</v>
      </c>
      <c r="AC373" s="757" cm="1">
        <f t="array" ref="AC373">INDEX($H373:$K373,0,MATCH(AC$364,$H$364:$K$364,0))*INDEX($J$358:$R$361,MATCH(AC$364,$I$358:$I$361,0),MATCH(AC$363,$J$357:$R$357,0))</f>
        <v>0</v>
      </c>
      <c r="AD373" s="757" cm="1">
        <f t="array" ref="AD373">INDEX($H373:$K373,0,MATCH(AD$364,$H$364:$K$364,0))*INDEX($J$358:$R$361,MATCH(AD$364,$I$358:$I$361,0),MATCH(AD$363,$J$357:$R$357,0))</f>
        <v>0</v>
      </c>
      <c r="AE373" s="757" cm="1">
        <f t="array" ref="AE373">INDEX($H373:$K373,0,MATCH(AE$364,$H$364:$K$364,0))*INDEX($J$358:$R$361,MATCH(AE$364,$I$358:$I$361,0),MATCH(AE$363,$J$357:$R$357,0))</f>
        <v>0</v>
      </c>
      <c r="AF373" s="757" cm="1">
        <f t="array" ref="AF373">INDEX($H373:$K373,0,MATCH(AF$364,$H$364:$K$364,0))*INDEX($J$358:$R$361,MATCH(AF$364,$I$358:$I$361,0),MATCH(AF$363,$J$357:$R$357,0))</f>
        <v>0</v>
      </c>
      <c r="AG373" s="757" cm="1">
        <f t="array" ref="AG373">INDEX($H373:$K373,0,MATCH(AG$364,$H$364:$K$364,0))*INDEX($J$358:$R$361,MATCH(AG$364,$I$358:$I$361,0),MATCH(AG$363,$J$357:$R$357,0))</f>
        <v>0</v>
      </c>
      <c r="AH373" s="757" cm="1">
        <f t="array" ref="AH373">INDEX($H373:$K373,0,MATCH(AH$364,$H$364:$K$364,0))*INDEX($J$358:$R$361,MATCH(AH$364,$I$358:$I$361,0),MATCH(AH$363,$J$357:$R$357,0))</f>
        <v>0</v>
      </c>
      <c r="AI373" s="757" cm="1">
        <f t="array" ref="AI373">INDEX($H373:$K373,0,MATCH(AI$364,$H$364:$K$364,0))*INDEX($J$358:$R$361,MATCH(AI$364,$I$358:$I$361,0),MATCH(AI$363,$J$357:$R$357,0))</f>
        <v>0</v>
      </c>
      <c r="AJ373" s="757" cm="1">
        <f t="array" ref="AJ373">INDEX($H373:$K373,0,MATCH(AJ$364,$H$364:$K$364,0))*INDEX($J$358:$R$361,MATCH(AJ$364,$I$358:$I$361,0),MATCH(AJ$363,$J$357:$R$357,0))</f>
        <v>0</v>
      </c>
      <c r="AK373" s="757" cm="1">
        <f t="array" ref="AK373">INDEX($H373:$K373,0,MATCH(AK$364,$H$364:$K$364,0))*INDEX($J$358:$R$361,MATCH(AK$364,$I$358:$I$361,0),MATCH(AK$363,$J$357:$R$357,0))</f>
        <v>0</v>
      </c>
      <c r="AL373" s="757" cm="1">
        <f t="array" ref="AL373">INDEX($H373:$K373,0,MATCH(AL$364,$H$364:$K$364,0))*INDEX($J$358:$R$361,MATCH(AL$364,$I$358:$I$361,0),MATCH(AL$363,$J$357:$R$357,0))</f>
        <v>0</v>
      </c>
      <c r="AM373" s="757" cm="1">
        <f t="array" ref="AM373">INDEX($H373:$K373,0,MATCH(AM$364,$H$364:$K$364,0))*INDEX($J$358:$R$361,MATCH(AM$364,$I$358:$I$361,0),MATCH(AM$363,$J$357:$R$357,0))</f>
        <v>0</v>
      </c>
      <c r="AN373" s="757" cm="1">
        <f t="array" ref="AN373">INDEX($H373:$K373,0,MATCH(AN$364,$H$364:$K$364,0))*INDEX($J$358:$R$361,MATCH(AN$364,$I$358:$I$361,0),MATCH(AN$363,$J$357:$R$357,0))</f>
        <v>0</v>
      </c>
      <c r="AO373" s="757" cm="1">
        <f t="array" ref="AO373">INDEX($H373:$K373,0,MATCH(AO$364,$H$364:$K$364,0))*INDEX($J$358:$R$361,MATCH(AO$364,$I$358:$I$361,0),MATCH(AO$363,$J$357:$R$357,0))</f>
        <v>0</v>
      </c>
      <c r="AP373" s="757" cm="1">
        <f t="array" ref="AP373">INDEX($H373:$K373,0,MATCH(AP$364,$H$364:$K$364,0))*INDEX($J$358:$R$361,MATCH(AP$364,$I$358:$I$361,0),MATCH(AP$363,$J$357:$R$357,0))</f>
        <v>0</v>
      </c>
      <c r="AQ373" s="757" cm="1">
        <f t="array" ref="AQ373">INDEX($H373:$K373,0,MATCH(AQ$364,$H$364:$K$364,0))*INDEX($J$358:$R$361,MATCH(AQ$364,$I$358:$I$361,0),MATCH(AQ$363,$J$357:$R$357,0))</f>
        <v>0</v>
      </c>
      <c r="AR373" s="757" cm="1">
        <f t="array" ref="AR373">INDEX($H373:$K373,0,MATCH(AR$364,$H$364:$K$364,0))*INDEX($J$358:$R$361,MATCH(AR$364,$I$358:$I$361,0),MATCH(AR$363,$J$357:$R$357,0))</f>
        <v>0</v>
      </c>
      <c r="AS373" s="757" cm="1">
        <f t="array" ref="AS373">INDEX($H373:$K373,0,MATCH(AS$364,$H$364:$K$364,0))*INDEX($J$358:$R$361,MATCH(AS$364,$I$358:$I$361,0),MATCH(AS$363,$J$357:$R$357,0))</f>
        <v>0</v>
      </c>
      <c r="AT373" s="757" cm="1">
        <f t="array" ref="AT373">INDEX($H373:$K373,0,MATCH(AT$364,$H$364:$K$364,0))*INDEX($J$358:$R$361,MATCH(AT$364,$I$358:$I$361,0),MATCH(AT$363,$J$357:$R$357,0))</f>
        <v>0</v>
      </c>
      <c r="AU373" s="757" cm="1">
        <f t="array" ref="AU373">INDEX($H373:$K373,0,MATCH(AU$364,$H$364:$K$364,0))*INDEX($J$358:$R$361,MATCH(AU$364,$I$358:$I$361,0),MATCH(AU$363,$J$357:$R$357,0))</f>
        <v>0</v>
      </c>
      <c r="AV373" s="187"/>
      <c r="AW373" s="187"/>
      <c r="AX373" s="16"/>
      <c r="AY373" s="8"/>
      <c r="AZ373" s="8"/>
      <c r="BA373" s="8"/>
    </row>
    <row r="374" spans="1:53" ht="14.5" outlineLevel="1" x14ac:dyDescent="0.35">
      <c r="A374" s="6"/>
      <c r="B374" s="7"/>
      <c r="C374" s="17"/>
      <c r="D374" s="17"/>
      <c r="E374" s="17"/>
      <c r="F374" s="26"/>
      <c r="G374" s="26" t="str">
        <f t="shared" si="178"/>
        <v>GGGC1OFa2</v>
      </c>
      <c r="H374" s="223">
        <v>0</v>
      </c>
      <c r="I374" s="223">
        <v>0</v>
      </c>
      <c r="J374" s="223">
        <v>0</v>
      </c>
      <c r="K374" s="223">
        <v>0</v>
      </c>
      <c r="L374" s="757" cm="1">
        <f t="array" ref="L374">INDEX($H374:$K374,0,MATCH(L$364,$H$364:$K$364,0))*INDEX($J$358:$R$361,MATCH(L$364,$I$358:$I$361,0),MATCH(L$363,$J$357:$R$357,0))</f>
        <v>0</v>
      </c>
      <c r="M374" s="757" cm="1">
        <f t="array" ref="M374">INDEX($H374:$K374,0,MATCH(M$364,$H$364:$K$364,0))*INDEX($J$358:$R$361,MATCH(M$364,$I$358:$I$361,0),MATCH(M$363,$J$357:$R$357,0))</f>
        <v>0</v>
      </c>
      <c r="N374" s="757" cm="1">
        <f t="array" ref="N374">INDEX($H374:$K374,0,MATCH(N$364,$H$364:$K$364,0))*INDEX($J$358:$R$361,MATCH(N$364,$I$358:$I$361,0),MATCH(N$363,$J$357:$R$357,0))</f>
        <v>0</v>
      </c>
      <c r="O374" s="757" cm="1">
        <f t="array" ref="O374">INDEX($H374:$K374,0,MATCH(O$364,$H$364:$K$364,0))*INDEX($J$358:$R$361,MATCH(O$364,$I$358:$I$361,0),MATCH(O$363,$J$357:$R$357,0))</f>
        <v>0</v>
      </c>
      <c r="P374" s="757" cm="1">
        <f t="array" ref="P374">INDEX($H374:$K374,0,MATCH(P$364,$H$364:$K$364,0))*INDEX($J$358:$R$361,MATCH(P$364,$I$358:$I$361,0),MATCH(P$363,$J$357:$R$357,0))</f>
        <v>0</v>
      </c>
      <c r="Q374" s="757" cm="1">
        <f t="array" ref="Q374">INDEX($H374:$K374,0,MATCH(Q$364,$H$364:$K$364,0))*INDEX($J$358:$R$361,MATCH(Q$364,$I$358:$I$361,0),MATCH(Q$363,$J$357:$R$357,0))</f>
        <v>0</v>
      </c>
      <c r="R374" s="757" cm="1">
        <f t="array" ref="R374">INDEX($H374:$K374,0,MATCH(R$364,$H$364:$K$364,0))*INDEX($J$358:$R$361,MATCH(R$364,$I$358:$I$361,0),MATCH(R$363,$J$357:$R$357,0))</f>
        <v>0</v>
      </c>
      <c r="S374" s="757" cm="1">
        <f t="array" ref="S374">INDEX($H374:$K374,0,MATCH(S$364,$H$364:$K$364,0))*INDEX($J$358:$R$361,MATCH(S$364,$I$358:$I$361,0),MATCH(S$363,$J$357:$R$357,0))</f>
        <v>0</v>
      </c>
      <c r="T374" s="757" cm="1">
        <f t="array" ref="T374">INDEX($H374:$K374,0,MATCH(T$364,$H$364:$K$364,0))*INDEX($J$358:$R$361,MATCH(T$364,$I$358:$I$361,0),MATCH(T$363,$J$357:$R$357,0))</f>
        <v>0</v>
      </c>
      <c r="U374" s="757" cm="1">
        <f t="array" ref="U374">INDEX($H374:$K374,0,MATCH(U$364,$H$364:$K$364,0))*INDEX($J$358:$R$361,MATCH(U$364,$I$358:$I$361,0),MATCH(U$363,$J$357:$R$357,0))</f>
        <v>0</v>
      </c>
      <c r="V374" s="757" cm="1">
        <f t="array" ref="V374">INDEX($H374:$K374,0,MATCH(V$364,$H$364:$K$364,0))*INDEX($J$358:$R$361,MATCH(V$364,$I$358:$I$361,0),MATCH(V$363,$J$357:$R$357,0))</f>
        <v>0</v>
      </c>
      <c r="W374" s="757" cm="1">
        <f t="array" ref="W374">INDEX($H374:$K374,0,MATCH(W$364,$H$364:$K$364,0))*INDEX($J$358:$R$361,MATCH(W$364,$I$358:$I$361,0),MATCH(W$363,$J$357:$R$357,0))</f>
        <v>0</v>
      </c>
      <c r="X374" s="757" cm="1">
        <f t="array" ref="X374">INDEX($H374:$K374,0,MATCH(X$364,$H$364:$K$364,0))*INDEX($J$358:$R$361,MATCH(X$364,$I$358:$I$361,0),MATCH(X$363,$J$357:$R$357,0))</f>
        <v>0</v>
      </c>
      <c r="Y374" s="757" cm="1">
        <f t="array" ref="Y374">INDEX($H374:$K374,0,MATCH(Y$364,$H$364:$K$364,0))*INDEX($J$358:$R$361,MATCH(Y$364,$I$358:$I$361,0),MATCH(Y$363,$J$357:$R$357,0))</f>
        <v>0</v>
      </c>
      <c r="Z374" s="757" cm="1">
        <f t="array" ref="Z374">INDEX($H374:$K374,0,MATCH(Z$364,$H$364:$K$364,0))*INDEX($J$358:$R$361,MATCH(Z$364,$I$358:$I$361,0),MATCH(Z$363,$J$357:$R$357,0))</f>
        <v>0</v>
      </c>
      <c r="AA374" s="757" cm="1">
        <f t="array" ref="AA374">INDEX($H374:$K374,0,MATCH(AA$364,$H$364:$K$364,0))*INDEX($J$358:$R$361,MATCH(AA$364,$I$358:$I$361,0),MATCH(AA$363,$J$357:$R$357,0))</f>
        <v>0</v>
      </c>
      <c r="AB374" s="757" cm="1">
        <f t="array" ref="AB374">INDEX($H374:$K374,0,MATCH(AB$364,$H$364:$K$364,0))*INDEX($J$358:$R$361,MATCH(AB$364,$I$358:$I$361,0),MATCH(AB$363,$J$357:$R$357,0))</f>
        <v>0</v>
      </c>
      <c r="AC374" s="757" cm="1">
        <f t="array" ref="AC374">INDEX($H374:$K374,0,MATCH(AC$364,$H$364:$K$364,0))*INDEX($J$358:$R$361,MATCH(AC$364,$I$358:$I$361,0),MATCH(AC$363,$J$357:$R$357,0))</f>
        <v>0</v>
      </c>
      <c r="AD374" s="757" cm="1">
        <f t="array" ref="AD374">INDEX($H374:$K374,0,MATCH(AD$364,$H$364:$K$364,0))*INDEX($J$358:$R$361,MATCH(AD$364,$I$358:$I$361,0),MATCH(AD$363,$J$357:$R$357,0))</f>
        <v>0</v>
      </c>
      <c r="AE374" s="757" cm="1">
        <f t="array" ref="AE374">INDEX($H374:$K374,0,MATCH(AE$364,$H$364:$K$364,0))*INDEX($J$358:$R$361,MATCH(AE$364,$I$358:$I$361,0),MATCH(AE$363,$J$357:$R$357,0))</f>
        <v>0</v>
      </c>
      <c r="AF374" s="757" cm="1">
        <f t="array" ref="AF374">INDEX($H374:$K374,0,MATCH(AF$364,$H$364:$K$364,0))*INDEX($J$358:$R$361,MATCH(AF$364,$I$358:$I$361,0),MATCH(AF$363,$J$357:$R$357,0))</f>
        <v>0</v>
      </c>
      <c r="AG374" s="757" cm="1">
        <f t="array" ref="AG374">INDEX($H374:$K374,0,MATCH(AG$364,$H$364:$K$364,0))*INDEX($J$358:$R$361,MATCH(AG$364,$I$358:$I$361,0),MATCH(AG$363,$J$357:$R$357,0))</f>
        <v>0</v>
      </c>
      <c r="AH374" s="757" cm="1">
        <f t="array" ref="AH374">INDEX($H374:$K374,0,MATCH(AH$364,$H$364:$K$364,0))*INDEX($J$358:$R$361,MATCH(AH$364,$I$358:$I$361,0),MATCH(AH$363,$J$357:$R$357,0))</f>
        <v>0</v>
      </c>
      <c r="AI374" s="757" cm="1">
        <f t="array" ref="AI374">INDEX($H374:$K374,0,MATCH(AI$364,$H$364:$K$364,0))*INDEX($J$358:$R$361,MATCH(AI$364,$I$358:$I$361,0),MATCH(AI$363,$J$357:$R$357,0))</f>
        <v>0</v>
      </c>
      <c r="AJ374" s="757" cm="1">
        <f t="array" ref="AJ374">INDEX($H374:$K374,0,MATCH(AJ$364,$H$364:$K$364,0))*INDEX($J$358:$R$361,MATCH(AJ$364,$I$358:$I$361,0),MATCH(AJ$363,$J$357:$R$357,0))</f>
        <v>0</v>
      </c>
      <c r="AK374" s="757" cm="1">
        <f t="array" ref="AK374">INDEX($H374:$K374,0,MATCH(AK$364,$H$364:$K$364,0))*INDEX($J$358:$R$361,MATCH(AK$364,$I$358:$I$361,0),MATCH(AK$363,$J$357:$R$357,0))</f>
        <v>0</v>
      </c>
      <c r="AL374" s="757" cm="1">
        <f t="array" ref="AL374">INDEX($H374:$K374,0,MATCH(AL$364,$H$364:$K$364,0))*INDEX($J$358:$R$361,MATCH(AL$364,$I$358:$I$361,0),MATCH(AL$363,$J$357:$R$357,0))</f>
        <v>0</v>
      </c>
      <c r="AM374" s="757" cm="1">
        <f t="array" ref="AM374">INDEX($H374:$K374,0,MATCH(AM$364,$H$364:$K$364,0))*INDEX($J$358:$R$361,MATCH(AM$364,$I$358:$I$361,0),MATCH(AM$363,$J$357:$R$357,0))</f>
        <v>0</v>
      </c>
      <c r="AN374" s="757" cm="1">
        <f t="array" ref="AN374">INDEX($H374:$K374,0,MATCH(AN$364,$H$364:$K$364,0))*INDEX($J$358:$R$361,MATCH(AN$364,$I$358:$I$361,0),MATCH(AN$363,$J$357:$R$357,0))</f>
        <v>0</v>
      </c>
      <c r="AO374" s="757" cm="1">
        <f t="array" ref="AO374">INDEX($H374:$K374,0,MATCH(AO$364,$H$364:$K$364,0))*INDEX($J$358:$R$361,MATCH(AO$364,$I$358:$I$361,0),MATCH(AO$363,$J$357:$R$357,0))</f>
        <v>0</v>
      </c>
      <c r="AP374" s="757" cm="1">
        <f t="array" ref="AP374">INDEX($H374:$K374,0,MATCH(AP$364,$H$364:$K$364,0))*INDEX($J$358:$R$361,MATCH(AP$364,$I$358:$I$361,0),MATCH(AP$363,$J$357:$R$357,0))</f>
        <v>0</v>
      </c>
      <c r="AQ374" s="757" cm="1">
        <f t="array" ref="AQ374">INDEX($H374:$K374,0,MATCH(AQ$364,$H$364:$K$364,0))*INDEX($J$358:$R$361,MATCH(AQ$364,$I$358:$I$361,0),MATCH(AQ$363,$J$357:$R$357,0))</f>
        <v>0</v>
      </c>
      <c r="AR374" s="757" cm="1">
        <f t="array" ref="AR374">INDEX($H374:$K374,0,MATCH(AR$364,$H$364:$K$364,0))*INDEX($J$358:$R$361,MATCH(AR$364,$I$358:$I$361,0),MATCH(AR$363,$J$357:$R$357,0))</f>
        <v>0</v>
      </c>
      <c r="AS374" s="757" cm="1">
        <f t="array" ref="AS374">INDEX($H374:$K374,0,MATCH(AS$364,$H$364:$K$364,0))*INDEX($J$358:$R$361,MATCH(AS$364,$I$358:$I$361,0),MATCH(AS$363,$J$357:$R$357,0))</f>
        <v>0</v>
      </c>
      <c r="AT374" s="757" cm="1">
        <f t="array" ref="AT374">INDEX($H374:$K374,0,MATCH(AT$364,$H$364:$K$364,0))*INDEX($J$358:$R$361,MATCH(AT$364,$I$358:$I$361,0),MATCH(AT$363,$J$357:$R$357,0))</f>
        <v>0</v>
      </c>
      <c r="AU374" s="757" cm="1">
        <f t="array" ref="AU374">INDEX($H374:$K374,0,MATCH(AU$364,$H$364:$K$364,0))*INDEX($J$358:$R$361,MATCH(AU$364,$I$358:$I$361,0),MATCH(AU$363,$J$357:$R$357,0))</f>
        <v>0</v>
      </c>
      <c r="AV374" s="187"/>
      <c r="AW374" s="187"/>
      <c r="AX374" s="16"/>
      <c r="AY374" s="8"/>
      <c r="AZ374" s="8"/>
      <c r="BA374" s="8"/>
    </row>
    <row r="375" spans="1:53" ht="14.5" outlineLevel="1" x14ac:dyDescent="0.35">
      <c r="A375" s="6"/>
      <c r="B375" s="7"/>
      <c r="C375" s="17"/>
      <c r="D375" s="17"/>
      <c r="E375" s="17"/>
      <c r="F375" s="26"/>
      <c r="G375" s="26" t="str">
        <f t="shared" si="178"/>
        <v>SPSPSPSPSPsp</v>
      </c>
      <c r="H375" s="223">
        <v>0</v>
      </c>
      <c r="I375" s="223">
        <v>0</v>
      </c>
      <c r="J375" s="223">
        <v>0</v>
      </c>
      <c r="K375" s="223">
        <v>0</v>
      </c>
      <c r="L375" s="757" cm="1">
        <f t="array" ref="L375">INDEX($H375:$K375,0,MATCH(L$364,$H$364:$K$364,0))*INDEX($J$358:$R$361,MATCH(L$364,$I$358:$I$361,0),MATCH(L$363,$J$357:$R$357,0))</f>
        <v>0</v>
      </c>
      <c r="M375" s="757" cm="1">
        <f t="array" ref="M375">INDEX($H375:$K375,0,MATCH(M$364,$H$364:$K$364,0))*INDEX($J$358:$R$361,MATCH(M$364,$I$358:$I$361,0),MATCH(M$363,$J$357:$R$357,0))</f>
        <v>0</v>
      </c>
      <c r="N375" s="757" cm="1">
        <f t="array" ref="N375">INDEX($H375:$K375,0,MATCH(N$364,$H$364:$K$364,0))*INDEX($J$358:$R$361,MATCH(N$364,$I$358:$I$361,0),MATCH(N$363,$J$357:$R$357,0))</f>
        <v>0</v>
      </c>
      <c r="O375" s="757" cm="1">
        <f t="array" ref="O375">INDEX($H375:$K375,0,MATCH(O$364,$H$364:$K$364,0))*INDEX($J$358:$R$361,MATCH(O$364,$I$358:$I$361,0),MATCH(O$363,$J$357:$R$357,0))</f>
        <v>0</v>
      </c>
      <c r="P375" s="757" cm="1">
        <f t="array" ref="P375">INDEX($H375:$K375,0,MATCH(P$364,$H$364:$K$364,0))*INDEX($J$358:$R$361,MATCH(P$364,$I$358:$I$361,0),MATCH(P$363,$J$357:$R$357,0))</f>
        <v>0</v>
      </c>
      <c r="Q375" s="757" cm="1">
        <f t="array" ref="Q375">INDEX($H375:$K375,0,MATCH(Q$364,$H$364:$K$364,0))*INDEX($J$358:$R$361,MATCH(Q$364,$I$358:$I$361,0),MATCH(Q$363,$J$357:$R$357,0))</f>
        <v>0</v>
      </c>
      <c r="R375" s="757" cm="1">
        <f t="array" ref="R375">INDEX($H375:$K375,0,MATCH(R$364,$H$364:$K$364,0))*INDEX($J$358:$R$361,MATCH(R$364,$I$358:$I$361,0),MATCH(R$363,$J$357:$R$357,0))</f>
        <v>0</v>
      </c>
      <c r="S375" s="757" cm="1">
        <f t="array" ref="S375">INDEX($H375:$K375,0,MATCH(S$364,$H$364:$K$364,0))*INDEX($J$358:$R$361,MATCH(S$364,$I$358:$I$361,0),MATCH(S$363,$J$357:$R$357,0))</f>
        <v>0</v>
      </c>
      <c r="T375" s="757" cm="1">
        <f t="array" ref="T375">INDEX($H375:$K375,0,MATCH(T$364,$H$364:$K$364,0))*INDEX($J$358:$R$361,MATCH(T$364,$I$358:$I$361,0),MATCH(T$363,$J$357:$R$357,0))</f>
        <v>0</v>
      </c>
      <c r="U375" s="757" cm="1">
        <f t="array" ref="U375">INDEX($H375:$K375,0,MATCH(U$364,$H$364:$K$364,0))*INDEX($J$358:$R$361,MATCH(U$364,$I$358:$I$361,0),MATCH(U$363,$J$357:$R$357,0))</f>
        <v>0</v>
      </c>
      <c r="V375" s="757" cm="1">
        <f t="array" ref="V375">INDEX($H375:$K375,0,MATCH(V$364,$H$364:$K$364,0))*INDEX($J$358:$R$361,MATCH(V$364,$I$358:$I$361,0),MATCH(V$363,$J$357:$R$357,0))</f>
        <v>0</v>
      </c>
      <c r="W375" s="757" cm="1">
        <f t="array" ref="W375">INDEX($H375:$K375,0,MATCH(W$364,$H$364:$K$364,0))*INDEX($J$358:$R$361,MATCH(W$364,$I$358:$I$361,0),MATCH(W$363,$J$357:$R$357,0))</f>
        <v>0</v>
      </c>
      <c r="X375" s="757" cm="1">
        <f t="array" ref="X375">INDEX($H375:$K375,0,MATCH(X$364,$H$364:$K$364,0))*INDEX($J$358:$R$361,MATCH(X$364,$I$358:$I$361,0),MATCH(X$363,$J$357:$R$357,0))</f>
        <v>0</v>
      </c>
      <c r="Y375" s="757" cm="1">
        <f t="array" ref="Y375">INDEX($H375:$K375,0,MATCH(Y$364,$H$364:$K$364,0))*INDEX($J$358:$R$361,MATCH(Y$364,$I$358:$I$361,0),MATCH(Y$363,$J$357:$R$357,0))</f>
        <v>0</v>
      </c>
      <c r="Z375" s="757" cm="1">
        <f t="array" ref="Z375">INDEX($H375:$K375,0,MATCH(Z$364,$H$364:$K$364,0))*INDEX($J$358:$R$361,MATCH(Z$364,$I$358:$I$361,0),MATCH(Z$363,$J$357:$R$357,0))</f>
        <v>0</v>
      </c>
      <c r="AA375" s="757" cm="1">
        <f t="array" ref="AA375">INDEX($H375:$K375,0,MATCH(AA$364,$H$364:$K$364,0))*INDEX($J$358:$R$361,MATCH(AA$364,$I$358:$I$361,0),MATCH(AA$363,$J$357:$R$357,0))</f>
        <v>0</v>
      </c>
      <c r="AB375" s="757" cm="1">
        <f t="array" ref="AB375">INDEX($H375:$K375,0,MATCH(AB$364,$H$364:$K$364,0))*INDEX($J$358:$R$361,MATCH(AB$364,$I$358:$I$361,0),MATCH(AB$363,$J$357:$R$357,0))</f>
        <v>0</v>
      </c>
      <c r="AC375" s="757" cm="1">
        <f t="array" ref="AC375">INDEX($H375:$K375,0,MATCH(AC$364,$H$364:$K$364,0))*INDEX($J$358:$R$361,MATCH(AC$364,$I$358:$I$361,0),MATCH(AC$363,$J$357:$R$357,0))</f>
        <v>0</v>
      </c>
      <c r="AD375" s="757" cm="1">
        <f t="array" ref="AD375">INDEX($H375:$K375,0,MATCH(AD$364,$H$364:$K$364,0))*INDEX($J$358:$R$361,MATCH(AD$364,$I$358:$I$361,0),MATCH(AD$363,$J$357:$R$357,0))</f>
        <v>0</v>
      </c>
      <c r="AE375" s="757" cm="1">
        <f t="array" ref="AE375">INDEX($H375:$K375,0,MATCH(AE$364,$H$364:$K$364,0))*INDEX($J$358:$R$361,MATCH(AE$364,$I$358:$I$361,0),MATCH(AE$363,$J$357:$R$357,0))</f>
        <v>0</v>
      </c>
      <c r="AF375" s="757" cm="1">
        <f t="array" ref="AF375">INDEX($H375:$K375,0,MATCH(AF$364,$H$364:$K$364,0))*INDEX($J$358:$R$361,MATCH(AF$364,$I$358:$I$361,0),MATCH(AF$363,$J$357:$R$357,0))</f>
        <v>0</v>
      </c>
      <c r="AG375" s="757" cm="1">
        <f t="array" ref="AG375">INDEX($H375:$K375,0,MATCH(AG$364,$H$364:$K$364,0))*INDEX($J$358:$R$361,MATCH(AG$364,$I$358:$I$361,0),MATCH(AG$363,$J$357:$R$357,0))</f>
        <v>0</v>
      </c>
      <c r="AH375" s="757" cm="1">
        <f t="array" ref="AH375">INDEX($H375:$K375,0,MATCH(AH$364,$H$364:$K$364,0))*INDEX($J$358:$R$361,MATCH(AH$364,$I$358:$I$361,0),MATCH(AH$363,$J$357:$R$357,0))</f>
        <v>0</v>
      </c>
      <c r="AI375" s="757" cm="1">
        <f t="array" ref="AI375">INDEX($H375:$K375,0,MATCH(AI$364,$H$364:$K$364,0))*INDEX($J$358:$R$361,MATCH(AI$364,$I$358:$I$361,0),MATCH(AI$363,$J$357:$R$357,0))</f>
        <v>0</v>
      </c>
      <c r="AJ375" s="757" cm="1">
        <f t="array" ref="AJ375">INDEX($H375:$K375,0,MATCH(AJ$364,$H$364:$K$364,0))*INDEX($J$358:$R$361,MATCH(AJ$364,$I$358:$I$361,0),MATCH(AJ$363,$J$357:$R$357,0))</f>
        <v>0</v>
      </c>
      <c r="AK375" s="757" cm="1">
        <f t="array" ref="AK375">INDEX($H375:$K375,0,MATCH(AK$364,$H$364:$K$364,0))*INDEX($J$358:$R$361,MATCH(AK$364,$I$358:$I$361,0),MATCH(AK$363,$J$357:$R$357,0))</f>
        <v>0</v>
      </c>
      <c r="AL375" s="757" cm="1">
        <f t="array" ref="AL375">INDEX($H375:$K375,0,MATCH(AL$364,$H$364:$K$364,0))*INDEX($J$358:$R$361,MATCH(AL$364,$I$358:$I$361,0),MATCH(AL$363,$J$357:$R$357,0))</f>
        <v>0</v>
      </c>
      <c r="AM375" s="757" cm="1">
        <f t="array" ref="AM375">INDEX($H375:$K375,0,MATCH(AM$364,$H$364:$K$364,0))*INDEX($J$358:$R$361,MATCH(AM$364,$I$358:$I$361,0),MATCH(AM$363,$J$357:$R$357,0))</f>
        <v>0</v>
      </c>
      <c r="AN375" s="757" cm="1">
        <f t="array" ref="AN375">INDEX($H375:$K375,0,MATCH(AN$364,$H$364:$K$364,0))*INDEX($J$358:$R$361,MATCH(AN$364,$I$358:$I$361,0),MATCH(AN$363,$J$357:$R$357,0))</f>
        <v>0</v>
      </c>
      <c r="AO375" s="757" cm="1">
        <f t="array" ref="AO375">INDEX($H375:$K375,0,MATCH(AO$364,$H$364:$K$364,0))*INDEX($J$358:$R$361,MATCH(AO$364,$I$358:$I$361,0),MATCH(AO$363,$J$357:$R$357,0))</f>
        <v>0</v>
      </c>
      <c r="AP375" s="757" cm="1">
        <f t="array" ref="AP375">INDEX($H375:$K375,0,MATCH(AP$364,$H$364:$K$364,0))*INDEX($J$358:$R$361,MATCH(AP$364,$I$358:$I$361,0),MATCH(AP$363,$J$357:$R$357,0))</f>
        <v>0</v>
      </c>
      <c r="AQ375" s="757" cm="1">
        <f t="array" ref="AQ375">INDEX($H375:$K375,0,MATCH(AQ$364,$H$364:$K$364,0))*INDEX($J$358:$R$361,MATCH(AQ$364,$I$358:$I$361,0),MATCH(AQ$363,$J$357:$R$357,0))</f>
        <v>0</v>
      </c>
      <c r="AR375" s="757" cm="1">
        <f t="array" ref="AR375">INDEX($H375:$K375,0,MATCH(AR$364,$H$364:$K$364,0))*INDEX($J$358:$R$361,MATCH(AR$364,$I$358:$I$361,0),MATCH(AR$363,$J$357:$R$357,0))</f>
        <v>0</v>
      </c>
      <c r="AS375" s="757" cm="1">
        <f t="array" ref="AS375">INDEX($H375:$K375,0,MATCH(AS$364,$H$364:$K$364,0))*INDEX($J$358:$R$361,MATCH(AS$364,$I$358:$I$361,0),MATCH(AS$363,$J$357:$R$357,0))</f>
        <v>0</v>
      </c>
      <c r="AT375" s="757" cm="1">
        <f t="array" ref="AT375">INDEX($H375:$K375,0,MATCH(AT$364,$H$364:$K$364,0))*INDEX($J$358:$R$361,MATCH(AT$364,$I$358:$I$361,0),MATCH(AT$363,$J$357:$R$357,0))</f>
        <v>0</v>
      </c>
      <c r="AU375" s="757" cm="1">
        <f t="array" ref="AU375">INDEX($H375:$K375,0,MATCH(AU$364,$H$364:$K$364,0))*INDEX($J$358:$R$361,MATCH(AU$364,$I$358:$I$361,0),MATCH(AU$363,$J$357:$R$357,0))</f>
        <v>0</v>
      </c>
      <c r="AV375" s="187"/>
      <c r="AW375" s="187"/>
      <c r="AX375" s="16"/>
      <c r="AY375" s="8"/>
      <c r="AZ375" s="8"/>
      <c r="BA375" s="8"/>
    </row>
    <row r="376" spans="1:53" ht="14.5" outlineLevel="1" x14ac:dyDescent="0.35">
      <c r="A376" s="6"/>
      <c r="B376" s="7"/>
      <c r="C376" s="17"/>
      <c r="D376" s="17"/>
      <c r="E376" s="17"/>
      <c r="F376" s="26"/>
      <c r="G376" s="26" t="str">
        <f t="shared" si="178"/>
        <v>YYWNWl</v>
      </c>
      <c r="H376" s="223">
        <f t="shared" ref="H376:K376" si="180">INDEX($Z$184:$AC$196,MATCH($M136,$Y$184:$Y$196,0),MATCH(H$364,$Z$183:$AC$183,0))</f>
        <v>0</v>
      </c>
      <c r="I376" s="223">
        <f t="shared" si="180"/>
        <v>58</v>
      </c>
      <c r="J376" s="223">
        <f t="shared" si="180"/>
        <v>0</v>
      </c>
      <c r="K376" s="223">
        <f t="shared" si="180"/>
        <v>0</v>
      </c>
      <c r="L376" s="757" cm="1">
        <f t="array" ref="L376">INDEX($H376:$K376,0,MATCH(L$364,$H$364:$K$364,0))*INDEX($J$358:$R$361,MATCH(L$364,$I$358:$I$361,0),MATCH(L$363,$J$357:$R$357,0))</f>
        <v>0</v>
      </c>
      <c r="M376" s="757" cm="1">
        <f t="array" ref="M376">INDEX($H376:$K376,0,MATCH(M$364,$H$364:$K$364,0))*INDEX($J$358:$R$361,MATCH(M$364,$I$358:$I$361,0),MATCH(M$363,$J$357:$R$357,0))</f>
        <v>58</v>
      </c>
      <c r="N376" s="757" cm="1">
        <f t="array" ref="N376">INDEX($H376:$K376,0,MATCH(N$364,$H$364:$K$364,0))*INDEX($J$358:$R$361,MATCH(N$364,$I$358:$I$361,0),MATCH(N$363,$J$357:$R$357,0))</f>
        <v>0</v>
      </c>
      <c r="O376" s="757" cm="1">
        <f t="array" ref="O376">INDEX($H376:$K376,0,MATCH(O$364,$H$364:$K$364,0))*INDEX($J$358:$R$361,MATCH(O$364,$I$358:$I$361,0),MATCH(O$363,$J$357:$R$357,0))</f>
        <v>0</v>
      </c>
      <c r="P376" s="757" cm="1">
        <f t="array" ref="P376">INDEX($H376:$K376,0,MATCH(P$364,$H$364:$K$364,0))*INDEX($J$358:$R$361,MATCH(P$364,$I$358:$I$361,0),MATCH(P$363,$J$357:$R$357,0))</f>
        <v>0</v>
      </c>
      <c r="Q376" s="757" cm="1">
        <f t="array" ref="Q376">INDEX($H376:$K376,0,MATCH(Q$364,$H$364:$K$364,0))*INDEX($J$358:$R$361,MATCH(Q$364,$I$358:$I$361,0),MATCH(Q$363,$J$357:$R$357,0))</f>
        <v>58</v>
      </c>
      <c r="R376" s="757" cm="1">
        <f t="array" ref="R376">INDEX($H376:$K376,0,MATCH(R$364,$H$364:$K$364,0))*INDEX($J$358:$R$361,MATCH(R$364,$I$358:$I$361,0),MATCH(R$363,$J$357:$R$357,0))</f>
        <v>0</v>
      </c>
      <c r="S376" s="757" cm="1">
        <f t="array" ref="S376">INDEX($H376:$K376,0,MATCH(S$364,$H$364:$K$364,0))*INDEX($J$358:$R$361,MATCH(S$364,$I$358:$I$361,0),MATCH(S$363,$J$357:$R$357,0))</f>
        <v>0</v>
      </c>
      <c r="T376" s="757" cm="1">
        <f t="array" ref="T376">INDEX($H376:$K376,0,MATCH(T$364,$H$364:$K$364,0))*INDEX($J$358:$R$361,MATCH(T$364,$I$358:$I$361,0),MATCH(T$363,$J$357:$R$357,0))</f>
        <v>0</v>
      </c>
      <c r="U376" s="757" cm="1">
        <f t="array" ref="U376">INDEX($H376:$K376,0,MATCH(U$364,$H$364:$K$364,0))*INDEX($J$358:$R$361,MATCH(U$364,$I$358:$I$361,0),MATCH(U$363,$J$357:$R$357,0))</f>
        <v>58</v>
      </c>
      <c r="V376" s="757" cm="1">
        <f t="array" ref="V376">INDEX($H376:$K376,0,MATCH(V$364,$H$364:$K$364,0))*INDEX($J$358:$R$361,MATCH(V$364,$I$358:$I$361,0),MATCH(V$363,$J$357:$R$357,0))</f>
        <v>0</v>
      </c>
      <c r="W376" s="757" cm="1">
        <f t="array" ref="W376">INDEX($H376:$K376,0,MATCH(W$364,$H$364:$K$364,0))*INDEX($J$358:$R$361,MATCH(W$364,$I$358:$I$361,0),MATCH(W$363,$J$357:$R$357,0))</f>
        <v>0</v>
      </c>
      <c r="X376" s="757" cm="1">
        <f t="array" ref="X376">INDEX($H376:$K376,0,MATCH(X$364,$H$364:$K$364,0))*INDEX($J$358:$R$361,MATCH(X$364,$I$358:$I$361,0),MATCH(X$363,$J$357:$R$357,0))</f>
        <v>0</v>
      </c>
      <c r="Y376" s="757" cm="1">
        <f t="array" ref="Y376">INDEX($H376:$K376,0,MATCH(Y$364,$H$364:$K$364,0))*INDEX($J$358:$R$361,MATCH(Y$364,$I$358:$I$361,0),MATCH(Y$363,$J$357:$R$357,0))</f>
        <v>58</v>
      </c>
      <c r="Z376" s="757" cm="1">
        <f t="array" ref="Z376">INDEX($H376:$K376,0,MATCH(Z$364,$H$364:$K$364,0))*INDEX($J$358:$R$361,MATCH(Z$364,$I$358:$I$361,0),MATCH(Z$363,$J$357:$R$357,0))</f>
        <v>0</v>
      </c>
      <c r="AA376" s="757" cm="1">
        <f t="array" ref="AA376">INDEX($H376:$K376,0,MATCH(AA$364,$H$364:$K$364,0))*INDEX($J$358:$R$361,MATCH(AA$364,$I$358:$I$361,0),MATCH(AA$363,$J$357:$R$357,0))</f>
        <v>0</v>
      </c>
      <c r="AB376" s="757" cm="1">
        <f t="array" ref="AB376">INDEX($H376:$K376,0,MATCH(AB$364,$H$364:$K$364,0))*INDEX($J$358:$R$361,MATCH(AB$364,$I$358:$I$361,0),MATCH(AB$363,$J$357:$R$357,0))</f>
        <v>0</v>
      </c>
      <c r="AC376" s="757" cm="1">
        <f t="array" ref="AC376">INDEX($H376:$K376,0,MATCH(AC$364,$H$364:$K$364,0))*INDEX($J$358:$R$361,MATCH(AC$364,$I$358:$I$361,0),MATCH(AC$363,$J$357:$R$357,0))</f>
        <v>58</v>
      </c>
      <c r="AD376" s="757" cm="1">
        <f t="array" ref="AD376">INDEX($H376:$K376,0,MATCH(AD$364,$H$364:$K$364,0))*INDEX($J$358:$R$361,MATCH(AD$364,$I$358:$I$361,0),MATCH(AD$363,$J$357:$R$357,0))</f>
        <v>0</v>
      </c>
      <c r="AE376" s="757" cm="1">
        <f t="array" ref="AE376">INDEX($H376:$K376,0,MATCH(AE$364,$H$364:$K$364,0))*INDEX($J$358:$R$361,MATCH(AE$364,$I$358:$I$361,0),MATCH(AE$363,$J$357:$R$357,0))</f>
        <v>0</v>
      </c>
      <c r="AF376" s="757" cm="1">
        <f t="array" ref="AF376">INDEX($H376:$K376,0,MATCH(AF$364,$H$364:$K$364,0))*INDEX($J$358:$R$361,MATCH(AF$364,$I$358:$I$361,0),MATCH(AF$363,$J$357:$R$357,0))</f>
        <v>0</v>
      </c>
      <c r="AG376" s="757" cm="1">
        <f t="array" ref="AG376">INDEX($H376:$K376,0,MATCH(AG$364,$H$364:$K$364,0))*INDEX($J$358:$R$361,MATCH(AG$364,$I$358:$I$361,0),MATCH(AG$363,$J$357:$R$357,0))</f>
        <v>58</v>
      </c>
      <c r="AH376" s="757" cm="1">
        <f t="array" ref="AH376">INDEX($H376:$K376,0,MATCH(AH$364,$H$364:$K$364,0))*INDEX($J$358:$R$361,MATCH(AH$364,$I$358:$I$361,0),MATCH(AH$363,$J$357:$R$357,0))</f>
        <v>0</v>
      </c>
      <c r="AI376" s="757" cm="1">
        <f t="array" ref="AI376">INDEX($H376:$K376,0,MATCH(AI$364,$H$364:$K$364,0))*INDEX($J$358:$R$361,MATCH(AI$364,$I$358:$I$361,0),MATCH(AI$363,$J$357:$R$357,0))</f>
        <v>0</v>
      </c>
      <c r="AJ376" s="757" cm="1">
        <f t="array" ref="AJ376">INDEX($H376:$K376,0,MATCH(AJ$364,$H$364:$K$364,0))*INDEX($J$358:$R$361,MATCH(AJ$364,$I$358:$I$361,0),MATCH(AJ$363,$J$357:$R$357,0))</f>
        <v>0</v>
      </c>
      <c r="AK376" s="757" cm="1">
        <f t="array" ref="AK376">INDEX($H376:$K376,0,MATCH(AK$364,$H$364:$K$364,0))*INDEX($J$358:$R$361,MATCH(AK$364,$I$358:$I$361,0),MATCH(AK$363,$J$357:$R$357,0))</f>
        <v>58</v>
      </c>
      <c r="AL376" s="757" cm="1">
        <f t="array" ref="AL376">INDEX($H376:$K376,0,MATCH(AL$364,$H$364:$K$364,0))*INDEX($J$358:$R$361,MATCH(AL$364,$I$358:$I$361,0),MATCH(AL$363,$J$357:$R$357,0))</f>
        <v>0</v>
      </c>
      <c r="AM376" s="757" cm="1">
        <f t="array" ref="AM376">INDEX($H376:$K376,0,MATCH(AM$364,$H$364:$K$364,0))*INDEX($J$358:$R$361,MATCH(AM$364,$I$358:$I$361,0),MATCH(AM$363,$J$357:$R$357,0))</f>
        <v>0</v>
      </c>
      <c r="AN376" s="757" cm="1">
        <f t="array" ref="AN376">INDEX($H376:$K376,0,MATCH(AN$364,$H$364:$K$364,0))*INDEX($J$358:$R$361,MATCH(AN$364,$I$358:$I$361,0),MATCH(AN$363,$J$357:$R$357,0))</f>
        <v>0</v>
      </c>
      <c r="AO376" s="757" cm="1">
        <f t="array" ref="AO376">INDEX($H376:$K376,0,MATCH(AO$364,$H$364:$K$364,0))*INDEX($J$358:$R$361,MATCH(AO$364,$I$358:$I$361,0),MATCH(AO$363,$J$357:$R$357,0))</f>
        <v>58</v>
      </c>
      <c r="AP376" s="757" cm="1">
        <f t="array" ref="AP376">INDEX($H376:$K376,0,MATCH(AP$364,$H$364:$K$364,0))*INDEX($J$358:$R$361,MATCH(AP$364,$I$358:$I$361,0),MATCH(AP$363,$J$357:$R$357,0))</f>
        <v>0</v>
      </c>
      <c r="AQ376" s="757" cm="1">
        <f t="array" ref="AQ376">INDEX($H376:$K376,0,MATCH(AQ$364,$H$364:$K$364,0))*INDEX($J$358:$R$361,MATCH(AQ$364,$I$358:$I$361,0),MATCH(AQ$363,$J$357:$R$357,0))</f>
        <v>0</v>
      </c>
      <c r="AR376" s="757" cm="1">
        <f t="array" ref="AR376">INDEX($H376:$K376,0,MATCH(AR$364,$H$364:$K$364,0))*INDEX($J$358:$R$361,MATCH(AR$364,$I$358:$I$361,0),MATCH(AR$363,$J$357:$R$357,0))</f>
        <v>0</v>
      </c>
      <c r="AS376" s="757" cm="1">
        <f t="array" ref="AS376">INDEX($H376:$K376,0,MATCH(AS$364,$H$364:$K$364,0))*INDEX($J$358:$R$361,MATCH(AS$364,$I$358:$I$361,0),MATCH(AS$363,$J$357:$R$357,0))</f>
        <v>58</v>
      </c>
      <c r="AT376" s="757" cm="1">
        <f t="array" ref="AT376">INDEX($H376:$K376,0,MATCH(AT$364,$H$364:$K$364,0))*INDEX($J$358:$R$361,MATCH(AT$364,$I$358:$I$361,0),MATCH(AT$363,$J$357:$R$357,0))</f>
        <v>0</v>
      </c>
      <c r="AU376" s="757" cm="1">
        <f t="array" ref="AU376">INDEX($H376:$K376,0,MATCH(AU$364,$H$364:$K$364,0))*INDEX($J$358:$R$361,MATCH(AU$364,$I$358:$I$361,0),MATCH(AU$363,$J$357:$R$357,0))</f>
        <v>0</v>
      </c>
      <c r="AV376" s="187"/>
      <c r="AW376" s="187"/>
      <c r="AX376" s="16"/>
      <c r="AY376" s="8"/>
      <c r="AZ376" s="8"/>
      <c r="BA376" s="8"/>
    </row>
    <row r="377" spans="1:53" ht="14.5" outlineLevel="1" x14ac:dyDescent="0.35">
      <c r="A377" s="6"/>
      <c r="B377" s="7"/>
      <c r="C377" s="17"/>
      <c r="D377" s="17"/>
      <c r="E377" s="17"/>
      <c r="F377" s="26"/>
      <c r="G377" s="26" t="str">
        <f t="shared" si="178"/>
        <v>YYLWNw</v>
      </c>
      <c r="H377" s="223">
        <f t="shared" ref="H377:K377" si="181">INDEX($Z$184:$AC$196,MATCH($M137,$Y$184:$Y$196,0),MATCH(H$364,$Z$183:$AC$183,0))</f>
        <v>0</v>
      </c>
      <c r="I377" s="223">
        <f t="shared" si="181"/>
        <v>78</v>
      </c>
      <c r="J377" s="223">
        <f t="shared" si="181"/>
        <v>19</v>
      </c>
      <c r="K377" s="223">
        <f t="shared" si="181"/>
        <v>0</v>
      </c>
      <c r="L377" s="757" cm="1">
        <f t="array" ref="L377">INDEX($H377:$K377,0,MATCH(L$364,$H$364:$K$364,0))*INDEX($J$358:$R$361,MATCH(L$364,$I$358:$I$361,0),MATCH(L$363,$J$357:$R$357,0))</f>
        <v>0</v>
      </c>
      <c r="M377" s="757" cm="1">
        <f t="array" ref="M377">INDEX($H377:$K377,0,MATCH(M$364,$H$364:$K$364,0))*INDEX($J$358:$R$361,MATCH(M$364,$I$358:$I$361,0),MATCH(M$363,$J$357:$R$357,0))</f>
        <v>78</v>
      </c>
      <c r="N377" s="757" cm="1">
        <f t="array" ref="N377">INDEX($H377:$K377,0,MATCH(N$364,$H$364:$K$364,0))*INDEX($J$358:$R$361,MATCH(N$364,$I$358:$I$361,0),MATCH(N$363,$J$357:$R$357,0))</f>
        <v>38</v>
      </c>
      <c r="O377" s="757" cm="1">
        <f t="array" ref="O377">INDEX($H377:$K377,0,MATCH(O$364,$H$364:$K$364,0))*INDEX($J$358:$R$361,MATCH(O$364,$I$358:$I$361,0),MATCH(O$363,$J$357:$R$357,0))</f>
        <v>0</v>
      </c>
      <c r="P377" s="757" cm="1">
        <f t="array" ref="P377">INDEX($H377:$K377,0,MATCH(P$364,$H$364:$K$364,0))*INDEX($J$358:$R$361,MATCH(P$364,$I$358:$I$361,0),MATCH(P$363,$J$357:$R$357,0))</f>
        <v>0</v>
      </c>
      <c r="Q377" s="757" cm="1">
        <f t="array" ref="Q377">INDEX($H377:$K377,0,MATCH(Q$364,$H$364:$K$364,0))*INDEX($J$358:$R$361,MATCH(Q$364,$I$358:$I$361,0),MATCH(Q$363,$J$357:$R$357,0))</f>
        <v>78</v>
      </c>
      <c r="R377" s="757" cm="1">
        <f t="array" ref="R377">INDEX($H377:$K377,0,MATCH(R$364,$H$364:$K$364,0))*INDEX($J$358:$R$361,MATCH(R$364,$I$358:$I$361,0),MATCH(R$363,$J$357:$R$357,0))</f>
        <v>38</v>
      </c>
      <c r="S377" s="757" cm="1">
        <f t="array" ref="S377">INDEX($H377:$K377,0,MATCH(S$364,$H$364:$K$364,0))*INDEX($J$358:$R$361,MATCH(S$364,$I$358:$I$361,0),MATCH(S$363,$J$357:$R$357,0))</f>
        <v>0</v>
      </c>
      <c r="T377" s="757" cm="1">
        <f t="array" ref="T377">INDEX($H377:$K377,0,MATCH(T$364,$H$364:$K$364,0))*INDEX($J$358:$R$361,MATCH(T$364,$I$358:$I$361,0),MATCH(T$363,$J$357:$R$357,0))</f>
        <v>0</v>
      </c>
      <c r="U377" s="757" cm="1">
        <f t="array" ref="U377">INDEX($H377:$K377,0,MATCH(U$364,$H$364:$K$364,0))*INDEX($J$358:$R$361,MATCH(U$364,$I$358:$I$361,0),MATCH(U$363,$J$357:$R$357,0))</f>
        <v>78</v>
      </c>
      <c r="V377" s="757" cm="1">
        <f t="array" ref="V377">INDEX($H377:$K377,0,MATCH(V$364,$H$364:$K$364,0))*INDEX($J$358:$R$361,MATCH(V$364,$I$358:$I$361,0),MATCH(V$363,$J$357:$R$357,0))</f>
        <v>19</v>
      </c>
      <c r="W377" s="757" cm="1">
        <f t="array" ref="W377">INDEX($H377:$K377,0,MATCH(W$364,$H$364:$K$364,0))*INDEX($J$358:$R$361,MATCH(W$364,$I$358:$I$361,0),MATCH(W$363,$J$357:$R$357,0))</f>
        <v>0</v>
      </c>
      <c r="X377" s="757" cm="1">
        <f t="array" ref="X377">INDEX($H377:$K377,0,MATCH(X$364,$H$364:$K$364,0))*INDEX($J$358:$R$361,MATCH(X$364,$I$358:$I$361,0),MATCH(X$363,$J$357:$R$357,0))</f>
        <v>0</v>
      </c>
      <c r="Y377" s="757" cm="1">
        <f t="array" ref="Y377">INDEX($H377:$K377,0,MATCH(Y$364,$H$364:$K$364,0))*INDEX($J$358:$R$361,MATCH(Y$364,$I$358:$I$361,0),MATCH(Y$363,$J$357:$R$357,0))</f>
        <v>78</v>
      </c>
      <c r="Z377" s="757" cm="1">
        <f t="array" ref="Z377">INDEX($H377:$K377,0,MATCH(Z$364,$H$364:$K$364,0))*INDEX($J$358:$R$361,MATCH(Z$364,$I$358:$I$361,0),MATCH(Z$363,$J$357:$R$357,0))</f>
        <v>19</v>
      </c>
      <c r="AA377" s="757" cm="1">
        <f t="array" ref="AA377">INDEX($H377:$K377,0,MATCH(AA$364,$H$364:$K$364,0))*INDEX($J$358:$R$361,MATCH(AA$364,$I$358:$I$361,0),MATCH(AA$363,$J$357:$R$357,0))</f>
        <v>0</v>
      </c>
      <c r="AB377" s="757" cm="1">
        <f t="array" ref="AB377">INDEX($H377:$K377,0,MATCH(AB$364,$H$364:$K$364,0))*INDEX($J$358:$R$361,MATCH(AB$364,$I$358:$I$361,0),MATCH(AB$363,$J$357:$R$357,0))</f>
        <v>0</v>
      </c>
      <c r="AC377" s="757" cm="1">
        <f t="array" ref="AC377">INDEX($H377:$K377,0,MATCH(AC$364,$H$364:$K$364,0))*INDEX($J$358:$R$361,MATCH(AC$364,$I$358:$I$361,0),MATCH(AC$363,$J$357:$R$357,0))</f>
        <v>78</v>
      </c>
      <c r="AD377" s="757" cm="1">
        <f t="array" ref="AD377">INDEX($H377:$K377,0,MATCH(AD$364,$H$364:$K$364,0))*INDEX($J$358:$R$361,MATCH(AD$364,$I$358:$I$361,0),MATCH(AD$363,$J$357:$R$357,0))</f>
        <v>19</v>
      </c>
      <c r="AE377" s="757" cm="1">
        <f t="array" ref="AE377">INDEX($H377:$K377,0,MATCH(AE$364,$H$364:$K$364,0))*INDEX($J$358:$R$361,MATCH(AE$364,$I$358:$I$361,0),MATCH(AE$363,$J$357:$R$357,0))</f>
        <v>0</v>
      </c>
      <c r="AF377" s="757" cm="1">
        <f t="array" ref="AF377">INDEX($H377:$K377,0,MATCH(AF$364,$H$364:$K$364,0))*INDEX($J$358:$R$361,MATCH(AF$364,$I$358:$I$361,0),MATCH(AF$363,$J$357:$R$357,0))</f>
        <v>0</v>
      </c>
      <c r="AG377" s="757" cm="1">
        <f t="array" ref="AG377">INDEX($H377:$K377,0,MATCH(AG$364,$H$364:$K$364,0))*INDEX($J$358:$R$361,MATCH(AG$364,$I$358:$I$361,0),MATCH(AG$363,$J$357:$R$357,0))</f>
        <v>78</v>
      </c>
      <c r="AH377" s="757" cm="1">
        <f t="array" ref="AH377">INDEX($H377:$K377,0,MATCH(AH$364,$H$364:$K$364,0))*INDEX($J$358:$R$361,MATCH(AH$364,$I$358:$I$361,0),MATCH(AH$363,$J$357:$R$357,0))</f>
        <v>19</v>
      </c>
      <c r="AI377" s="757" cm="1">
        <f t="array" ref="AI377">INDEX($H377:$K377,0,MATCH(AI$364,$H$364:$K$364,0))*INDEX($J$358:$R$361,MATCH(AI$364,$I$358:$I$361,0),MATCH(AI$363,$J$357:$R$357,0))</f>
        <v>0</v>
      </c>
      <c r="AJ377" s="757" cm="1">
        <f t="array" ref="AJ377">INDEX($H377:$K377,0,MATCH(AJ$364,$H$364:$K$364,0))*INDEX($J$358:$R$361,MATCH(AJ$364,$I$358:$I$361,0),MATCH(AJ$363,$J$357:$R$357,0))</f>
        <v>0</v>
      </c>
      <c r="AK377" s="757" cm="1">
        <f t="array" ref="AK377">INDEX($H377:$K377,0,MATCH(AK$364,$H$364:$K$364,0))*INDEX($J$358:$R$361,MATCH(AK$364,$I$358:$I$361,0),MATCH(AK$363,$J$357:$R$357,0))</f>
        <v>78</v>
      </c>
      <c r="AL377" s="757" cm="1">
        <f t="array" ref="AL377">INDEX($H377:$K377,0,MATCH(AL$364,$H$364:$K$364,0))*INDEX($J$358:$R$361,MATCH(AL$364,$I$358:$I$361,0),MATCH(AL$363,$J$357:$R$357,0))</f>
        <v>0</v>
      </c>
      <c r="AM377" s="757" cm="1">
        <f t="array" ref="AM377">INDEX($H377:$K377,0,MATCH(AM$364,$H$364:$K$364,0))*INDEX($J$358:$R$361,MATCH(AM$364,$I$358:$I$361,0),MATCH(AM$363,$J$357:$R$357,0))</f>
        <v>0</v>
      </c>
      <c r="AN377" s="757" cm="1">
        <f t="array" ref="AN377">INDEX($H377:$K377,0,MATCH(AN$364,$H$364:$K$364,0))*INDEX($J$358:$R$361,MATCH(AN$364,$I$358:$I$361,0),MATCH(AN$363,$J$357:$R$357,0))</f>
        <v>0</v>
      </c>
      <c r="AO377" s="757" cm="1">
        <f t="array" ref="AO377">INDEX($H377:$K377,0,MATCH(AO$364,$H$364:$K$364,0))*INDEX($J$358:$R$361,MATCH(AO$364,$I$358:$I$361,0),MATCH(AO$363,$J$357:$R$357,0))</f>
        <v>78</v>
      </c>
      <c r="AP377" s="757" cm="1">
        <f t="array" ref="AP377">INDEX($H377:$K377,0,MATCH(AP$364,$H$364:$K$364,0))*INDEX($J$358:$R$361,MATCH(AP$364,$I$358:$I$361,0),MATCH(AP$363,$J$357:$R$357,0))</f>
        <v>0</v>
      </c>
      <c r="AQ377" s="757" cm="1">
        <f t="array" ref="AQ377">INDEX($H377:$K377,0,MATCH(AQ$364,$H$364:$K$364,0))*INDEX($J$358:$R$361,MATCH(AQ$364,$I$358:$I$361,0),MATCH(AQ$363,$J$357:$R$357,0))</f>
        <v>0</v>
      </c>
      <c r="AR377" s="757" cm="1">
        <f t="array" ref="AR377">INDEX($H377:$K377,0,MATCH(AR$364,$H$364:$K$364,0))*INDEX($J$358:$R$361,MATCH(AR$364,$I$358:$I$361,0),MATCH(AR$363,$J$357:$R$357,0))</f>
        <v>0</v>
      </c>
      <c r="AS377" s="757" cm="1">
        <f t="array" ref="AS377">INDEX($H377:$K377,0,MATCH(AS$364,$H$364:$K$364,0))*INDEX($J$358:$R$361,MATCH(AS$364,$I$358:$I$361,0),MATCH(AS$363,$J$357:$R$357,0))</f>
        <v>78</v>
      </c>
      <c r="AT377" s="757" cm="1">
        <f t="array" ref="AT377">INDEX($H377:$K377,0,MATCH(AT$364,$H$364:$K$364,0))*INDEX($J$358:$R$361,MATCH(AT$364,$I$358:$I$361,0),MATCH(AT$363,$J$357:$R$357,0))</f>
        <v>0</v>
      </c>
      <c r="AU377" s="757" cm="1">
        <f t="array" ref="AU377">INDEX($H377:$K377,0,MATCH(AU$364,$H$364:$K$364,0))*INDEX($J$358:$R$361,MATCH(AU$364,$I$358:$I$361,0),MATCH(AU$363,$J$357:$R$357,0))</f>
        <v>0</v>
      </c>
      <c r="AV377" s="187"/>
      <c r="AW377" s="187"/>
      <c r="AX377" s="16"/>
      <c r="AY377" s="8"/>
      <c r="AZ377" s="8"/>
      <c r="BA377" s="8"/>
    </row>
    <row r="378" spans="1:53" ht="14.5" outlineLevel="1" x14ac:dyDescent="0.35">
      <c r="A378" s="6"/>
      <c r="B378" s="7"/>
      <c r="C378" s="17"/>
      <c r="D378" s="17"/>
      <c r="E378" s="17"/>
      <c r="F378" s="26"/>
      <c r="G378" s="26" t="str">
        <f t="shared" si="178"/>
        <v>YYLWNwd</v>
      </c>
      <c r="H378" s="223">
        <f t="shared" ref="H378:K378" si="182">INDEX($Z$184:$AC$196,MATCH($M138,$Y$184:$Y$196,0),MATCH(H$364,$Z$183:$AC$183,0))</f>
        <v>0</v>
      </c>
      <c r="I378" s="223">
        <f t="shared" si="182"/>
        <v>78</v>
      </c>
      <c r="J378" s="223">
        <f t="shared" si="182"/>
        <v>19</v>
      </c>
      <c r="K378" s="223">
        <f t="shared" si="182"/>
        <v>0</v>
      </c>
      <c r="L378" s="757" cm="1">
        <f t="array" ref="L378">INDEX($H378:$K378,0,MATCH(L$364,$H$364:$K$364,0))*INDEX($J$358:$R$361,MATCH(L$364,$I$358:$I$361,0),MATCH(L$363,$J$357:$R$357,0))</f>
        <v>0</v>
      </c>
      <c r="M378" s="757" cm="1">
        <f t="array" ref="M378">INDEX($H378:$K378,0,MATCH(M$364,$H$364:$K$364,0))*INDEX($J$358:$R$361,MATCH(M$364,$I$358:$I$361,0),MATCH(M$363,$J$357:$R$357,0))</f>
        <v>78</v>
      </c>
      <c r="N378" s="757" cm="1">
        <f t="array" ref="N378">INDEX($H378:$K378,0,MATCH(N$364,$H$364:$K$364,0))*INDEX($J$358:$R$361,MATCH(N$364,$I$358:$I$361,0),MATCH(N$363,$J$357:$R$357,0))</f>
        <v>38</v>
      </c>
      <c r="O378" s="757" cm="1">
        <f t="array" ref="O378">INDEX($H378:$K378,0,MATCH(O$364,$H$364:$K$364,0))*INDEX($J$358:$R$361,MATCH(O$364,$I$358:$I$361,0),MATCH(O$363,$J$357:$R$357,0))</f>
        <v>0</v>
      </c>
      <c r="P378" s="757" cm="1">
        <f t="array" ref="P378">INDEX($H378:$K378,0,MATCH(P$364,$H$364:$K$364,0))*INDEX($J$358:$R$361,MATCH(P$364,$I$358:$I$361,0),MATCH(P$363,$J$357:$R$357,0))</f>
        <v>0</v>
      </c>
      <c r="Q378" s="757" cm="1">
        <f t="array" ref="Q378">INDEX($H378:$K378,0,MATCH(Q$364,$H$364:$K$364,0))*INDEX($J$358:$R$361,MATCH(Q$364,$I$358:$I$361,0),MATCH(Q$363,$J$357:$R$357,0))</f>
        <v>78</v>
      </c>
      <c r="R378" s="757" cm="1">
        <f t="array" ref="R378">INDEX($H378:$K378,0,MATCH(R$364,$H$364:$K$364,0))*INDEX($J$358:$R$361,MATCH(R$364,$I$358:$I$361,0),MATCH(R$363,$J$357:$R$357,0))</f>
        <v>38</v>
      </c>
      <c r="S378" s="757" cm="1">
        <f t="array" ref="S378">INDEX($H378:$K378,0,MATCH(S$364,$H$364:$K$364,0))*INDEX($J$358:$R$361,MATCH(S$364,$I$358:$I$361,0),MATCH(S$363,$J$357:$R$357,0))</f>
        <v>0</v>
      </c>
      <c r="T378" s="757" cm="1">
        <f t="array" ref="T378">INDEX($H378:$K378,0,MATCH(T$364,$H$364:$K$364,0))*INDEX($J$358:$R$361,MATCH(T$364,$I$358:$I$361,0),MATCH(T$363,$J$357:$R$357,0))</f>
        <v>0</v>
      </c>
      <c r="U378" s="757" cm="1">
        <f t="array" ref="U378">INDEX($H378:$K378,0,MATCH(U$364,$H$364:$K$364,0))*INDEX($J$358:$R$361,MATCH(U$364,$I$358:$I$361,0),MATCH(U$363,$J$357:$R$357,0))</f>
        <v>78</v>
      </c>
      <c r="V378" s="757" cm="1">
        <f t="array" ref="V378">INDEX($H378:$K378,0,MATCH(V$364,$H$364:$K$364,0))*INDEX($J$358:$R$361,MATCH(V$364,$I$358:$I$361,0),MATCH(V$363,$J$357:$R$357,0))</f>
        <v>19</v>
      </c>
      <c r="W378" s="757" cm="1">
        <f t="array" ref="W378">INDEX($H378:$K378,0,MATCH(W$364,$H$364:$K$364,0))*INDEX($J$358:$R$361,MATCH(W$364,$I$358:$I$361,0),MATCH(W$363,$J$357:$R$357,0))</f>
        <v>0</v>
      </c>
      <c r="X378" s="757" cm="1">
        <f t="array" ref="X378">INDEX($H378:$K378,0,MATCH(X$364,$H$364:$K$364,0))*INDEX($J$358:$R$361,MATCH(X$364,$I$358:$I$361,0),MATCH(X$363,$J$357:$R$357,0))</f>
        <v>0</v>
      </c>
      <c r="Y378" s="757" cm="1">
        <f t="array" ref="Y378">INDEX($H378:$K378,0,MATCH(Y$364,$H$364:$K$364,0))*INDEX($J$358:$R$361,MATCH(Y$364,$I$358:$I$361,0),MATCH(Y$363,$J$357:$R$357,0))</f>
        <v>78</v>
      </c>
      <c r="Z378" s="757" cm="1">
        <f t="array" ref="Z378">INDEX($H378:$K378,0,MATCH(Z$364,$H$364:$K$364,0))*INDEX($J$358:$R$361,MATCH(Z$364,$I$358:$I$361,0),MATCH(Z$363,$J$357:$R$357,0))</f>
        <v>19</v>
      </c>
      <c r="AA378" s="757" cm="1">
        <f t="array" ref="AA378">INDEX($H378:$K378,0,MATCH(AA$364,$H$364:$K$364,0))*INDEX($J$358:$R$361,MATCH(AA$364,$I$358:$I$361,0),MATCH(AA$363,$J$357:$R$357,0))</f>
        <v>0</v>
      </c>
      <c r="AB378" s="757" cm="1">
        <f t="array" ref="AB378">INDEX($H378:$K378,0,MATCH(AB$364,$H$364:$K$364,0))*INDEX($J$358:$R$361,MATCH(AB$364,$I$358:$I$361,0),MATCH(AB$363,$J$357:$R$357,0))</f>
        <v>0</v>
      </c>
      <c r="AC378" s="757" cm="1">
        <f t="array" ref="AC378">INDEX($H378:$K378,0,MATCH(AC$364,$H$364:$K$364,0))*INDEX($J$358:$R$361,MATCH(AC$364,$I$358:$I$361,0),MATCH(AC$363,$J$357:$R$357,0))</f>
        <v>78</v>
      </c>
      <c r="AD378" s="757" cm="1">
        <f t="array" ref="AD378">INDEX($H378:$K378,0,MATCH(AD$364,$H$364:$K$364,0))*INDEX($J$358:$R$361,MATCH(AD$364,$I$358:$I$361,0),MATCH(AD$363,$J$357:$R$357,0))</f>
        <v>19</v>
      </c>
      <c r="AE378" s="757" cm="1">
        <f t="array" ref="AE378">INDEX($H378:$K378,0,MATCH(AE$364,$H$364:$K$364,0))*INDEX($J$358:$R$361,MATCH(AE$364,$I$358:$I$361,0),MATCH(AE$363,$J$357:$R$357,0))</f>
        <v>0</v>
      </c>
      <c r="AF378" s="757" cm="1">
        <f t="array" ref="AF378">INDEX($H378:$K378,0,MATCH(AF$364,$H$364:$K$364,0))*INDEX($J$358:$R$361,MATCH(AF$364,$I$358:$I$361,0),MATCH(AF$363,$J$357:$R$357,0))</f>
        <v>0</v>
      </c>
      <c r="AG378" s="757" cm="1">
        <f t="array" ref="AG378">INDEX($H378:$K378,0,MATCH(AG$364,$H$364:$K$364,0))*INDEX($J$358:$R$361,MATCH(AG$364,$I$358:$I$361,0),MATCH(AG$363,$J$357:$R$357,0))</f>
        <v>78</v>
      </c>
      <c r="AH378" s="757" cm="1">
        <f t="array" ref="AH378">INDEX($H378:$K378,0,MATCH(AH$364,$H$364:$K$364,0))*INDEX($J$358:$R$361,MATCH(AH$364,$I$358:$I$361,0),MATCH(AH$363,$J$357:$R$357,0))</f>
        <v>19</v>
      </c>
      <c r="AI378" s="757" cm="1">
        <f t="array" ref="AI378">INDEX($H378:$K378,0,MATCH(AI$364,$H$364:$K$364,0))*INDEX($J$358:$R$361,MATCH(AI$364,$I$358:$I$361,0),MATCH(AI$363,$J$357:$R$357,0))</f>
        <v>0</v>
      </c>
      <c r="AJ378" s="757" cm="1">
        <f t="array" ref="AJ378">INDEX($H378:$K378,0,MATCH(AJ$364,$H$364:$K$364,0))*INDEX($J$358:$R$361,MATCH(AJ$364,$I$358:$I$361,0),MATCH(AJ$363,$J$357:$R$357,0))</f>
        <v>0</v>
      </c>
      <c r="AK378" s="757" cm="1">
        <f t="array" ref="AK378">INDEX($H378:$K378,0,MATCH(AK$364,$H$364:$K$364,0))*INDEX($J$358:$R$361,MATCH(AK$364,$I$358:$I$361,0),MATCH(AK$363,$J$357:$R$357,0))</f>
        <v>78</v>
      </c>
      <c r="AL378" s="757" cm="1">
        <f t="array" ref="AL378">INDEX($H378:$K378,0,MATCH(AL$364,$H$364:$K$364,0))*INDEX($J$358:$R$361,MATCH(AL$364,$I$358:$I$361,0),MATCH(AL$363,$J$357:$R$357,0))</f>
        <v>0</v>
      </c>
      <c r="AM378" s="757" cm="1">
        <f t="array" ref="AM378">INDEX($H378:$K378,0,MATCH(AM$364,$H$364:$K$364,0))*INDEX($J$358:$R$361,MATCH(AM$364,$I$358:$I$361,0),MATCH(AM$363,$J$357:$R$357,0))</f>
        <v>0</v>
      </c>
      <c r="AN378" s="757" cm="1">
        <f t="array" ref="AN378">INDEX($H378:$K378,0,MATCH(AN$364,$H$364:$K$364,0))*INDEX($J$358:$R$361,MATCH(AN$364,$I$358:$I$361,0),MATCH(AN$363,$J$357:$R$357,0))</f>
        <v>0</v>
      </c>
      <c r="AO378" s="757" cm="1">
        <f t="array" ref="AO378">INDEX($H378:$K378,0,MATCH(AO$364,$H$364:$K$364,0))*INDEX($J$358:$R$361,MATCH(AO$364,$I$358:$I$361,0),MATCH(AO$363,$J$357:$R$357,0))</f>
        <v>78</v>
      </c>
      <c r="AP378" s="757" cm="1">
        <f t="array" ref="AP378">INDEX($H378:$K378,0,MATCH(AP$364,$H$364:$K$364,0))*INDEX($J$358:$R$361,MATCH(AP$364,$I$358:$I$361,0),MATCH(AP$363,$J$357:$R$357,0))</f>
        <v>0</v>
      </c>
      <c r="AQ378" s="757" cm="1">
        <f t="array" ref="AQ378">INDEX($H378:$K378,0,MATCH(AQ$364,$H$364:$K$364,0))*INDEX($J$358:$R$361,MATCH(AQ$364,$I$358:$I$361,0),MATCH(AQ$363,$J$357:$R$357,0))</f>
        <v>0</v>
      </c>
      <c r="AR378" s="757" cm="1">
        <f t="array" ref="AR378">INDEX($H378:$K378,0,MATCH(AR$364,$H$364:$K$364,0))*INDEX($J$358:$R$361,MATCH(AR$364,$I$358:$I$361,0),MATCH(AR$363,$J$357:$R$357,0))</f>
        <v>0</v>
      </c>
      <c r="AS378" s="757" cm="1">
        <f t="array" ref="AS378">INDEX($H378:$K378,0,MATCH(AS$364,$H$364:$K$364,0))*INDEX($J$358:$R$361,MATCH(AS$364,$I$358:$I$361,0),MATCH(AS$363,$J$357:$R$357,0))</f>
        <v>78</v>
      </c>
      <c r="AT378" s="757" cm="1">
        <f t="array" ref="AT378">INDEX($H378:$K378,0,MATCH(AT$364,$H$364:$K$364,0))*INDEX($J$358:$R$361,MATCH(AT$364,$I$358:$I$361,0),MATCH(AT$363,$J$357:$R$357,0))</f>
        <v>0</v>
      </c>
      <c r="AU378" s="757" cm="1">
        <f t="array" ref="AU378">INDEX($H378:$K378,0,MATCH(AU$364,$H$364:$K$364,0))*INDEX($J$358:$R$361,MATCH(AU$364,$I$358:$I$361,0),MATCH(AU$363,$J$357:$R$357,0))</f>
        <v>0</v>
      </c>
      <c r="AV378" s="187"/>
      <c r="AW378" s="187"/>
      <c r="AX378" s="16"/>
      <c r="AY378" s="8"/>
      <c r="AZ378" s="8"/>
      <c r="BA378" s="8"/>
    </row>
    <row r="379" spans="1:53" ht="14.5" outlineLevel="1" x14ac:dyDescent="0.35">
      <c r="A379" s="6"/>
      <c r="B379" s="7"/>
      <c r="C379" s="17"/>
      <c r="D379" s="17"/>
      <c r="E379" s="17"/>
      <c r="F379" s="26"/>
      <c r="G379" s="26" t="str">
        <f t="shared" si="178"/>
        <v>YYWLWz</v>
      </c>
      <c r="H379" s="223">
        <f t="shared" ref="H379:K379" si="183">INDEX($Z$184:$AC$196,MATCH($M139,$Y$184:$Y$196,0),MATCH(H$364,$Z$183:$AC$183,0))</f>
        <v>18</v>
      </c>
      <c r="I379" s="223">
        <f t="shared" si="183"/>
        <v>78</v>
      </c>
      <c r="J379" s="223">
        <f t="shared" si="183"/>
        <v>25</v>
      </c>
      <c r="K379" s="223">
        <f t="shared" si="183"/>
        <v>0</v>
      </c>
      <c r="L379" s="757" cm="1">
        <f t="array" ref="L379">INDEX($H379:$K379,0,MATCH(L$364,$H$364:$K$364,0))*INDEX($J$358:$R$361,MATCH(L$364,$I$358:$I$361,0),MATCH(L$363,$J$357:$R$357,0))</f>
        <v>18</v>
      </c>
      <c r="M379" s="757" cm="1">
        <f t="array" ref="M379">INDEX($H379:$K379,0,MATCH(M$364,$H$364:$K$364,0))*INDEX($J$358:$R$361,MATCH(M$364,$I$358:$I$361,0),MATCH(M$363,$J$357:$R$357,0))</f>
        <v>78</v>
      </c>
      <c r="N379" s="757" cm="1">
        <f t="array" ref="N379">INDEX($H379:$K379,0,MATCH(N$364,$H$364:$K$364,0))*INDEX($J$358:$R$361,MATCH(N$364,$I$358:$I$361,0),MATCH(N$363,$J$357:$R$357,0))</f>
        <v>50</v>
      </c>
      <c r="O379" s="757" cm="1">
        <f t="array" ref="O379">INDEX($H379:$K379,0,MATCH(O$364,$H$364:$K$364,0))*INDEX($J$358:$R$361,MATCH(O$364,$I$358:$I$361,0),MATCH(O$363,$J$357:$R$357,0))</f>
        <v>0</v>
      </c>
      <c r="P379" s="757" cm="1">
        <f t="array" ref="P379">INDEX($H379:$K379,0,MATCH(P$364,$H$364:$K$364,0))*INDEX($J$358:$R$361,MATCH(P$364,$I$358:$I$361,0),MATCH(P$363,$J$357:$R$357,0))</f>
        <v>18</v>
      </c>
      <c r="Q379" s="757" cm="1">
        <f t="array" ref="Q379">INDEX($H379:$K379,0,MATCH(Q$364,$H$364:$K$364,0))*INDEX($J$358:$R$361,MATCH(Q$364,$I$358:$I$361,0),MATCH(Q$363,$J$357:$R$357,0))</f>
        <v>78</v>
      </c>
      <c r="R379" s="757" cm="1">
        <f t="array" ref="R379">INDEX($H379:$K379,0,MATCH(R$364,$H$364:$K$364,0))*INDEX($J$358:$R$361,MATCH(R$364,$I$358:$I$361,0),MATCH(R$363,$J$357:$R$357,0))</f>
        <v>50</v>
      </c>
      <c r="S379" s="757" cm="1">
        <f t="array" ref="S379">INDEX($H379:$K379,0,MATCH(S$364,$H$364:$K$364,0))*INDEX($J$358:$R$361,MATCH(S$364,$I$358:$I$361,0),MATCH(S$363,$J$357:$R$357,0))</f>
        <v>0</v>
      </c>
      <c r="T379" s="757" cm="1">
        <f t="array" ref="T379">INDEX($H379:$K379,0,MATCH(T$364,$H$364:$K$364,0))*INDEX($J$358:$R$361,MATCH(T$364,$I$358:$I$361,0),MATCH(T$363,$J$357:$R$357,0))</f>
        <v>18</v>
      </c>
      <c r="U379" s="757" cm="1">
        <f t="array" ref="U379">INDEX($H379:$K379,0,MATCH(U$364,$H$364:$K$364,0))*INDEX($J$358:$R$361,MATCH(U$364,$I$358:$I$361,0),MATCH(U$363,$J$357:$R$357,0))</f>
        <v>78</v>
      </c>
      <c r="V379" s="757" cm="1">
        <f t="array" ref="V379">INDEX($H379:$K379,0,MATCH(V$364,$H$364:$K$364,0))*INDEX($J$358:$R$361,MATCH(V$364,$I$358:$I$361,0),MATCH(V$363,$J$357:$R$357,0))</f>
        <v>25</v>
      </c>
      <c r="W379" s="757" cm="1">
        <f t="array" ref="W379">INDEX($H379:$K379,0,MATCH(W$364,$H$364:$K$364,0))*INDEX($J$358:$R$361,MATCH(W$364,$I$358:$I$361,0),MATCH(W$363,$J$357:$R$357,0))</f>
        <v>0</v>
      </c>
      <c r="X379" s="757" cm="1">
        <f t="array" ref="X379">INDEX($H379:$K379,0,MATCH(X$364,$H$364:$K$364,0))*INDEX($J$358:$R$361,MATCH(X$364,$I$358:$I$361,0),MATCH(X$363,$J$357:$R$357,0))</f>
        <v>18</v>
      </c>
      <c r="Y379" s="757" cm="1">
        <f t="array" ref="Y379">INDEX($H379:$K379,0,MATCH(Y$364,$H$364:$K$364,0))*INDEX($J$358:$R$361,MATCH(Y$364,$I$358:$I$361,0),MATCH(Y$363,$J$357:$R$357,0))</f>
        <v>78</v>
      </c>
      <c r="Z379" s="757" cm="1">
        <f t="array" ref="Z379">INDEX($H379:$K379,0,MATCH(Z$364,$H$364:$K$364,0))*INDEX($J$358:$R$361,MATCH(Z$364,$I$358:$I$361,0),MATCH(Z$363,$J$357:$R$357,0))</f>
        <v>25</v>
      </c>
      <c r="AA379" s="757" cm="1">
        <f t="array" ref="AA379">INDEX($H379:$K379,0,MATCH(AA$364,$H$364:$K$364,0))*INDEX($J$358:$R$361,MATCH(AA$364,$I$358:$I$361,0),MATCH(AA$363,$J$357:$R$357,0))</f>
        <v>0</v>
      </c>
      <c r="AB379" s="757" cm="1">
        <f t="array" ref="AB379">INDEX($H379:$K379,0,MATCH(AB$364,$H$364:$K$364,0))*INDEX($J$358:$R$361,MATCH(AB$364,$I$358:$I$361,0),MATCH(AB$363,$J$357:$R$357,0))</f>
        <v>18</v>
      </c>
      <c r="AC379" s="757" cm="1">
        <f t="array" ref="AC379">INDEX($H379:$K379,0,MATCH(AC$364,$H$364:$K$364,0))*INDEX($J$358:$R$361,MATCH(AC$364,$I$358:$I$361,0),MATCH(AC$363,$J$357:$R$357,0))</f>
        <v>78</v>
      </c>
      <c r="AD379" s="757" cm="1">
        <f t="array" ref="AD379">INDEX($H379:$K379,0,MATCH(AD$364,$H$364:$K$364,0))*INDEX($J$358:$R$361,MATCH(AD$364,$I$358:$I$361,0),MATCH(AD$363,$J$357:$R$357,0))</f>
        <v>25</v>
      </c>
      <c r="AE379" s="757" cm="1">
        <f t="array" ref="AE379">INDEX($H379:$K379,0,MATCH(AE$364,$H$364:$K$364,0))*INDEX($J$358:$R$361,MATCH(AE$364,$I$358:$I$361,0),MATCH(AE$363,$J$357:$R$357,0))</f>
        <v>0</v>
      </c>
      <c r="AF379" s="757" cm="1">
        <f t="array" ref="AF379">INDEX($H379:$K379,0,MATCH(AF$364,$H$364:$K$364,0))*INDEX($J$358:$R$361,MATCH(AF$364,$I$358:$I$361,0),MATCH(AF$363,$J$357:$R$357,0))</f>
        <v>18</v>
      </c>
      <c r="AG379" s="757" cm="1">
        <f t="array" ref="AG379">INDEX($H379:$K379,0,MATCH(AG$364,$H$364:$K$364,0))*INDEX($J$358:$R$361,MATCH(AG$364,$I$358:$I$361,0),MATCH(AG$363,$J$357:$R$357,0))</f>
        <v>78</v>
      </c>
      <c r="AH379" s="757" cm="1">
        <f t="array" ref="AH379">INDEX($H379:$K379,0,MATCH(AH$364,$H$364:$K$364,0))*INDEX($J$358:$R$361,MATCH(AH$364,$I$358:$I$361,0),MATCH(AH$363,$J$357:$R$357,0))</f>
        <v>25</v>
      </c>
      <c r="AI379" s="757" cm="1">
        <f t="array" ref="AI379">INDEX($H379:$K379,0,MATCH(AI$364,$H$364:$K$364,0))*INDEX($J$358:$R$361,MATCH(AI$364,$I$358:$I$361,0),MATCH(AI$363,$J$357:$R$357,0))</f>
        <v>0</v>
      </c>
      <c r="AJ379" s="757" cm="1">
        <f t="array" ref="AJ379">INDEX($H379:$K379,0,MATCH(AJ$364,$H$364:$K$364,0))*INDEX($J$358:$R$361,MATCH(AJ$364,$I$358:$I$361,0),MATCH(AJ$363,$J$357:$R$357,0))</f>
        <v>18</v>
      </c>
      <c r="AK379" s="757" cm="1">
        <f t="array" ref="AK379">INDEX($H379:$K379,0,MATCH(AK$364,$H$364:$K$364,0))*INDEX($J$358:$R$361,MATCH(AK$364,$I$358:$I$361,0),MATCH(AK$363,$J$357:$R$357,0))</f>
        <v>78</v>
      </c>
      <c r="AL379" s="757" cm="1">
        <f t="array" ref="AL379">INDEX($H379:$K379,0,MATCH(AL$364,$H$364:$K$364,0))*INDEX($J$358:$R$361,MATCH(AL$364,$I$358:$I$361,0),MATCH(AL$363,$J$357:$R$357,0))</f>
        <v>0</v>
      </c>
      <c r="AM379" s="757" cm="1">
        <f t="array" ref="AM379">INDEX($H379:$K379,0,MATCH(AM$364,$H$364:$K$364,0))*INDEX($J$358:$R$361,MATCH(AM$364,$I$358:$I$361,0),MATCH(AM$363,$J$357:$R$357,0))</f>
        <v>0</v>
      </c>
      <c r="AN379" s="757" cm="1">
        <f t="array" ref="AN379">INDEX($H379:$K379,0,MATCH(AN$364,$H$364:$K$364,0))*INDEX($J$358:$R$361,MATCH(AN$364,$I$358:$I$361,0),MATCH(AN$363,$J$357:$R$357,0))</f>
        <v>18</v>
      </c>
      <c r="AO379" s="757" cm="1">
        <f t="array" ref="AO379">INDEX($H379:$K379,0,MATCH(AO$364,$H$364:$K$364,0))*INDEX($J$358:$R$361,MATCH(AO$364,$I$358:$I$361,0),MATCH(AO$363,$J$357:$R$357,0))</f>
        <v>78</v>
      </c>
      <c r="AP379" s="757" cm="1">
        <f t="array" ref="AP379">INDEX($H379:$K379,0,MATCH(AP$364,$H$364:$K$364,0))*INDEX($J$358:$R$361,MATCH(AP$364,$I$358:$I$361,0),MATCH(AP$363,$J$357:$R$357,0))</f>
        <v>0</v>
      </c>
      <c r="AQ379" s="757" cm="1">
        <f t="array" ref="AQ379">INDEX($H379:$K379,0,MATCH(AQ$364,$H$364:$K$364,0))*INDEX($J$358:$R$361,MATCH(AQ$364,$I$358:$I$361,0),MATCH(AQ$363,$J$357:$R$357,0))</f>
        <v>0</v>
      </c>
      <c r="AR379" s="757" cm="1">
        <f t="array" ref="AR379">INDEX($H379:$K379,0,MATCH(AR$364,$H$364:$K$364,0))*INDEX($J$358:$R$361,MATCH(AR$364,$I$358:$I$361,0),MATCH(AR$363,$J$357:$R$357,0))</f>
        <v>18</v>
      </c>
      <c r="AS379" s="757" cm="1">
        <f t="array" ref="AS379">INDEX($H379:$K379,0,MATCH(AS$364,$H$364:$K$364,0))*INDEX($J$358:$R$361,MATCH(AS$364,$I$358:$I$361,0),MATCH(AS$363,$J$357:$R$357,0))</f>
        <v>78</v>
      </c>
      <c r="AT379" s="757" cm="1">
        <f t="array" ref="AT379">INDEX($H379:$K379,0,MATCH(AT$364,$H$364:$K$364,0))*INDEX($J$358:$R$361,MATCH(AT$364,$I$358:$I$361,0),MATCH(AT$363,$J$357:$R$357,0))</f>
        <v>0</v>
      </c>
      <c r="AU379" s="757" cm="1">
        <f t="array" ref="AU379">INDEX($H379:$K379,0,MATCH(AU$364,$H$364:$K$364,0))*INDEX($J$358:$R$361,MATCH(AU$364,$I$358:$I$361,0),MATCH(AU$363,$J$357:$R$357,0))</f>
        <v>0</v>
      </c>
      <c r="AV379" s="187"/>
      <c r="AW379" s="187"/>
      <c r="AX379" s="16"/>
      <c r="AY379" s="8"/>
      <c r="AZ379" s="8"/>
      <c r="BA379" s="8"/>
    </row>
    <row r="380" spans="1:53" ht="14.5" outlineLevel="1" x14ac:dyDescent="0.35">
      <c r="A380" s="6"/>
      <c r="B380" s="7"/>
      <c r="C380" s="17"/>
      <c r="D380" s="17"/>
      <c r="E380" s="17"/>
      <c r="F380" s="26"/>
      <c r="G380" s="26" t="str">
        <f t="shared" si="178"/>
        <v>YYWLWzd</v>
      </c>
      <c r="H380" s="223">
        <f t="shared" ref="H380:K381" si="184">INDEX($Z$184:$AC$196,MATCH($M140,$Y$184:$Y$196,0),MATCH(H$364,$Z$183:$AC$183,0))</f>
        <v>18</v>
      </c>
      <c r="I380" s="223">
        <f t="shared" si="184"/>
        <v>78</v>
      </c>
      <c r="J380" s="223">
        <f t="shared" si="184"/>
        <v>25</v>
      </c>
      <c r="K380" s="223">
        <f t="shared" si="184"/>
        <v>0</v>
      </c>
      <c r="L380" s="757" cm="1">
        <f t="array" ref="L380">INDEX($H380:$K380,0,MATCH(L$364,$H$364:$K$364,0))*INDEX($J$358:$R$361,MATCH(L$364,$I$358:$I$361,0),MATCH(L$363,$J$357:$R$357,0))</f>
        <v>18</v>
      </c>
      <c r="M380" s="757" cm="1">
        <f t="array" ref="M380">INDEX($H380:$K380,0,MATCH(M$364,$H$364:$K$364,0))*INDEX($J$358:$R$361,MATCH(M$364,$I$358:$I$361,0),MATCH(M$363,$J$357:$R$357,0))</f>
        <v>78</v>
      </c>
      <c r="N380" s="757" cm="1">
        <f t="array" ref="N380">INDEX($H380:$K380,0,MATCH(N$364,$H$364:$K$364,0))*INDEX($J$358:$R$361,MATCH(N$364,$I$358:$I$361,0),MATCH(N$363,$J$357:$R$357,0))</f>
        <v>50</v>
      </c>
      <c r="O380" s="757" cm="1">
        <f t="array" ref="O380">INDEX($H380:$K380,0,MATCH(O$364,$H$364:$K$364,0))*INDEX($J$358:$R$361,MATCH(O$364,$I$358:$I$361,0),MATCH(O$363,$J$357:$R$357,0))</f>
        <v>0</v>
      </c>
      <c r="P380" s="757" cm="1">
        <f t="array" ref="P380">INDEX($H380:$K380,0,MATCH(P$364,$H$364:$K$364,0))*INDEX($J$358:$R$361,MATCH(P$364,$I$358:$I$361,0),MATCH(P$363,$J$357:$R$357,0))</f>
        <v>18</v>
      </c>
      <c r="Q380" s="757" cm="1">
        <f t="array" ref="Q380">INDEX($H380:$K380,0,MATCH(Q$364,$H$364:$K$364,0))*INDEX($J$358:$R$361,MATCH(Q$364,$I$358:$I$361,0),MATCH(Q$363,$J$357:$R$357,0))</f>
        <v>78</v>
      </c>
      <c r="R380" s="757" cm="1">
        <f t="array" ref="R380">INDEX($H380:$K380,0,MATCH(R$364,$H$364:$K$364,0))*INDEX($J$358:$R$361,MATCH(R$364,$I$358:$I$361,0),MATCH(R$363,$J$357:$R$357,0))</f>
        <v>50</v>
      </c>
      <c r="S380" s="757" cm="1">
        <f t="array" ref="S380">INDEX($H380:$K380,0,MATCH(S$364,$H$364:$K$364,0))*INDEX($J$358:$R$361,MATCH(S$364,$I$358:$I$361,0),MATCH(S$363,$J$357:$R$357,0))</f>
        <v>0</v>
      </c>
      <c r="T380" s="757" cm="1">
        <f t="array" ref="T380">INDEX($H380:$K380,0,MATCH(T$364,$H$364:$K$364,0))*INDEX($J$358:$R$361,MATCH(T$364,$I$358:$I$361,0),MATCH(T$363,$J$357:$R$357,0))</f>
        <v>18</v>
      </c>
      <c r="U380" s="757" cm="1">
        <f t="array" ref="U380">INDEX($H380:$K380,0,MATCH(U$364,$H$364:$K$364,0))*INDEX($J$358:$R$361,MATCH(U$364,$I$358:$I$361,0),MATCH(U$363,$J$357:$R$357,0))</f>
        <v>78</v>
      </c>
      <c r="V380" s="757" cm="1">
        <f t="array" ref="V380">INDEX($H380:$K380,0,MATCH(V$364,$H$364:$K$364,0))*INDEX($J$358:$R$361,MATCH(V$364,$I$358:$I$361,0),MATCH(V$363,$J$357:$R$357,0))</f>
        <v>25</v>
      </c>
      <c r="W380" s="757" cm="1">
        <f t="array" ref="W380">INDEX($H380:$K380,0,MATCH(W$364,$H$364:$K$364,0))*INDEX($J$358:$R$361,MATCH(W$364,$I$358:$I$361,0),MATCH(W$363,$J$357:$R$357,0))</f>
        <v>0</v>
      </c>
      <c r="X380" s="757" cm="1">
        <f t="array" ref="X380">INDEX($H380:$K380,0,MATCH(X$364,$H$364:$K$364,0))*INDEX($J$358:$R$361,MATCH(X$364,$I$358:$I$361,0),MATCH(X$363,$J$357:$R$357,0))</f>
        <v>18</v>
      </c>
      <c r="Y380" s="757" cm="1">
        <f t="array" ref="Y380">INDEX($H380:$K380,0,MATCH(Y$364,$H$364:$K$364,0))*INDEX($J$358:$R$361,MATCH(Y$364,$I$358:$I$361,0),MATCH(Y$363,$J$357:$R$357,0))</f>
        <v>78</v>
      </c>
      <c r="Z380" s="757" cm="1">
        <f t="array" ref="Z380">INDEX($H380:$K380,0,MATCH(Z$364,$H$364:$K$364,0))*INDEX($J$358:$R$361,MATCH(Z$364,$I$358:$I$361,0),MATCH(Z$363,$J$357:$R$357,0))</f>
        <v>25</v>
      </c>
      <c r="AA380" s="757" cm="1">
        <f t="array" ref="AA380">INDEX($H380:$K380,0,MATCH(AA$364,$H$364:$K$364,0))*INDEX($J$358:$R$361,MATCH(AA$364,$I$358:$I$361,0),MATCH(AA$363,$J$357:$R$357,0))</f>
        <v>0</v>
      </c>
      <c r="AB380" s="757" cm="1">
        <f t="array" ref="AB380">INDEX($H380:$K380,0,MATCH(AB$364,$H$364:$K$364,0))*INDEX($J$358:$R$361,MATCH(AB$364,$I$358:$I$361,0),MATCH(AB$363,$J$357:$R$357,0))</f>
        <v>18</v>
      </c>
      <c r="AC380" s="757" cm="1">
        <f t="array" ref="AC380">INDEX($H380:$K380,0,MATCH(AC$364,$H$364:$K$364,0))*INDEX($J$358:$R$361,MATCH(AC$364,$I$358:$I$361,0),MATCH(AC$363,$J$357:$R$357,0))</f>
        <v>78</v>
      </c>
      <c r="AD380" s="757" cm="1">
        <f t="array" ref="AD380">INDEX($H380:$K380,0,MATCH(AD$364,$H$364:$K$364,0))*INDEX($J$358:$R$361,MATCH(AD$364,$I$358:$I$361,0),MATCH(AD$363,$J$357:$R$357,0))</f>
        <v>25</v>
      </c>
      <c r="AE380" s="757" cm="1">
        <f t="array" ref="AE380">INDEX($H380:$K380,0,MATCH(AE$364,$H$364:$K$364,0))*INDEX($J$358:$R$361,MATCH(AE$364,$I$358:$I$361,0),MATCH(AE$363,$J$357:$R$357,0))</f>
        <v>0</v>
      </c>
      <c r="AF380" s="757" cm="1">
        <f t="array" ref="AF380">INDEX($H380:$K380,0,MATCH(AF$364,$H$364:$K$364,0))*INDEX($J$358:$R$361,MATCH(AF$364,$I$358:$I$361,0),MATCH(AF$363,$J$357:$R$357,0))</f>
        <v>18</v>
      </c>
      <c r="AG380" s="757" cm="1">
        <f t="array" ref="AG380">INDEX($H380:$K380,0,MATCH(AG$364,$H$364:$K$364,0))*INDEX($J$358:$R$361,MATCH(AG$364,$I$358:$I$361,0),MATCH(AG$363,$J$357:$R$357,0))</f>
        <v>78</v>
      </c>
      <c r="AH380" s="757" cm="1">
        <f t="array" ref="AH380">INDEX($H380:$K380,0,MATCH(AH$364,$H$364:$K$364,0))*INDEX($J$358:$R$361,MATCH(AH$364,$I$358:$I$361,0),MATCH(AH$363,$J$357:$R$357,0))</f>
        <v>25</v>
      </c>
      <c r="AI380" s="757" cm="1">
        <f t="array" ref="AI380">INDEX($H380:$K380,0,MATCH(AI$364,$H$364:$K$364,0))*INDEX($J$358:$R$361,MATCH(AI$364,$I$358:$I$361,0),MATCH(AI$363,$J$357:$R$357,0))</f>
        <v>0</v>
      </c>
      <c r="AJ380" s="757" cm="1">
        <f t="array" ref="AJ380">INDEX($H380:$K380,0,MATCH(AJ$364,$H$364:$K$364,0))*INDEX($J$358:$R$361,MATCH(AJ$364,$I$358:$I$361,0),MATCH(AJ$363,$J$357:$R$357,0))</f>
        <v>18</v>
      </c>
      <c r="AK380" s="757" cm="1">
        <f t="array" ref="AK380">INDEX($H380:$K380,0,MATCH(AK$364,$H$364:$K$364,0))*INDEX($J$358:$R$361,MATCH(AK$364,$I$358:$I$361,0),MATCH(AK$363,$J$357:$R$357,0))</f>
        <v>78</v>
      </c>
      <c r="AL380" s="757" cm="1">
        <f t="array" ref="AL380">INDEX($H380:$K380,0,MATCH(AL$364,$H$364:$K$364,0))*INDEX($J$358:$R$361,MATCH(AL$364,$I$358:$I$361,0),MATCH(AL$363,$J$357:$R$357,0))</f>
        <v>0</v>
      </c>
      <c r="AM380" s="757" cm="1">
        <f t="array" ref="AM380">INDEX($H380:$K380,0,MATCH(AM$364,$H$364:$K$364,0))*INDEX($J$358:$R$361,MATCH(AM$364,$I$358:$I$361,0),MATCH(AM$363,$J$357:$R$357,0))</f>
        <v>0</v>
      </c>
      <c r="AN380" s="757" cm="1">
        <f t="array" ref="AN380">INDEX($H380:$K380,0,MATCH(AN$364,$H$364:$K$364,0))*INDEX($J$358:$R$361,MATCH(AN$364,$I$358:$I$361,0),MATCH(AN$363,$J$357:$R$357,0))</f>
        <v>18</v>
      </c>
      <c r="AO380" s="757" cm="1">
        <f t="array" ref="AO380">INDEX($H380:$K380,0,MATCH(AO$364,$H$364:$K$364,0))*INDEX($J$358:$R$361,MATCH(AO$364,$I$358:$I$361,0),MATCH(AO$363,$J$357:$R$357,0))</f>
        <v>78</v>
      </c>
      <c r="AP380" s="757" cm="1">
        <f t="array" ref="AP380">INDEX($H380:$K380,0,MATCH(AP$364,$H$364:$K$364,0))*INDEX($J$358:$R$361,MATCH(AP$364,$I$358:$I$361,0),MATCH(AP$363,$J$357:$R$357,0))</f>
        <v>0</v>
      </c>
      <c r="AQ380" s="757" cm="1">
        <f t="array" ref="AQ380">INDEX($H380:$K380,0,MATCH(AQ$364,$H$364:$K$364,0))*INDEX($J$358:$R$361,MATCH(AQ$364,$I$358:$I$361,0),MATCH(AQ$363,$J$357:$R$357,0))</f>
        <v>0</v>
      </c>
      <c r="AR380" s="757" cm="1">
        <f t="array" ref="AR380">INDEX($H380:$K380,0,MATCH(AR$364,$H$364:$K$364,0))*INDEX($J$358:$R$361,MATCH(AR$364,$I$358:$I$361,0),MATCH(AR$363,$J$357:$R$357,0))</f>
        <v>18</v>
      </c>
      <c r="AS380" s="757" cm="1">
        <f t="array" ref="AS380">INDEX($H380:$K380,0,MATCH(AS$364,$H$364:$K$364,0))*INDEX($J$358:$R$361,MATCH(AS$364,$I$358:$I$361,0),MATCH(AS$363,$J$357:$R$357,0))</f>
        <v>78</v>
      </c>
      <c r="AT380" s="757" cm="1">
        <f t="array" ref="AT380">INDEX($H380:$K380,0,MATCH(AT$364,$H$364:$K$364,0))*INDEX($J$358:$R$361,MATCH(AT$364,$I$358:$I$361,0),MATCH(AT$363,$J$357:$R$357,0))</f>
        <v>0</v>
      </c>
      <c r="AU380" s="757" cm="1">
        <f t="array" ref="AU380">INDEX($H380:$K380,0,MATCH(AU$364,$H$364:$K$364,0))*INDEX($J$358:$R$361,MATCH(AU$364,$I$358:$I$361,0),MATCH(AU$363,$J$357:$R$357,0))</f>
        <v>0</v>
      </c>
      <c r="AV380" s="187"/>
      <c r="AW380" s="187"/>
      <c r="AX380" s="16"/>
      <c r="AY380" s="8"/>
      <c r="AZ380" s="8"/>
      <c r="BA380" s="8"/>
    </row>
    <row r="381" spans="1:53" ht="14.5" outlineLevel="1" x14ac:dyDescent="0.35">
      <c r="A381" s="6"/>
      <c r="B381" s="7"/>
      <c r="C381" s="17"/>
      <c r="D381" s="17"/>
      <c r="E381" s="17"/>
      <c r="F381" s="26"/>
      <c r="G381" s="26" t="str">
        <f t="shared" si="178"/>
        <v>YYNWLw</v>
      </c>
      <c r="H381" s="223">
        <f t="shared" ref="H381:K381" si="185">INDEX($Z$184:$AC$196,MATCH($M141,$Y$184:$Y$196,0),MATCH(H$364,$Z$183:$AC$183,0))</f>
        <v>0</v>
      </c>
      <c r="I381" s="223">
        <f t="shared" si="184"/>
        <v>78</v>
      </c>
      <c r="J381" s="945">
        <f>INDEX($Z$184:$AC$196,MATCH($M141,$Y$184:$Y$196,0),MATCH(J$364,$Z$183:$AC$183,0))-10</f>
        <v>9</v>
      </c>
      <c r="K381" s="223">
        <f t="shared" si="185"/>
        <v>0</v>
      </c>
      <c r="L381" s="757" cm="1">
        <f t="array" ref="L381">INDEX($H381:$K381,0,MATCH(L$364,$H$364:$K$364,0))*INDEX($J$358:$R$361,MATCH(L$364,$I$358:$I$361,0),MATCH(L$363,$J$357:$R$357,0))</f>
        <v>0</v>
      </c>
      <c r="M381" s="757" cm="1">
        <f t="array" ref="M381">INDEX($H381:$K381,0,MATCH(M$364,$H$364:$K$364,0))*INDEX($J$358:$R$361,MATCH(M$364,$I$358:$I$361,0),MATCH(M$363,$J$357:$R$357,0))</f>
        <v>78</v>
      </c>
      <c r="N381" s="757" cm="1">
        <f t="array" ref="N381">INDEX($H381:$K381,0,MATCH(N$364,$H$364:$K$364,0))*INDEX($J$358:$R$361,MATCH(N$364,$I$358:$I$361,0),MATCH(N$363,$J$357:$R$357,0))</f>
        <v>18</v>
      </c>
      <c r="O381" s="757" cm="1">
        <f t="array" ref="O381">INDEX($H381:$K381,0,MATCH(O$364,$H$364:$K$364,0))*INDEX($J$358:$R$361,MATCH(O$364,$I$358:$I$361,0),MATCH(O$363,$J$357:$R$357,0))</f>
        <v>0</v>
      </c>
      <c r="P381" s="757" cm="1">
        <f t="array" ref="P381">INDEX($H381:$K381,0,MATCH(P$364,$H$364:$K$364,0))*INDEX($J$358:$R$361,MATCH(P$364,$I$358:$I$361,0),MATCH(P$363,$J$357:$R$357,0))</f>
        <v>0</v>
      </c>
      <c r="Q381" s="757" cm="1">
        <f t="array" ref="Q381">INDEX($H381:$K381,0,MATCH(Q$364,$H$364:$K$364,0))*INDEX($J$358:$R$361,MATCH(Q$364,$I$358:$I$361,0),MATCH(Q$363,$J$357:$R$357,0))</f>
        <v>78</v>
      </c>
      <c r="R381" s="757" cm="1">
        <f t="array" ref="R381">INDEX($H381:$K381,0,MATCH(R$364,$H$364:$K$364,0))*INDEX($J$358:$R$361,MATCH(R$364,$I$358:$I$361,0),MATCH(R$363,$J$357:$R$357,0))</f>
        <v>18</v>
      </c>
      <c r="S381" s="757" cm="1">
        <f t="array" ref="S381">INDEX($H381:$K381,0,MATCH(S$364,$H$364:$K$364,0))*INDEX($J$358:$R$361,MATCH(S$364,$I$358:$I$361,0),MATCH(S$363,$J$357:$R$357,0))</f>
        <v>0</v>
      </c>
      <c r="T381" s="757" cm="1">
        <f t="array" ref="T381">INDEX($H381:$K381,0,MATCH(T$364,$H$364:$K$364,0))*INDEX($J$358:$R$361,MATCH(T$364,$I$358:$I$361,0),MATCH(T$363,$J$357:$R$357,0))</f>
        <v>0</v>
      </c>
      <c r="U381" s="757" cm="1">
        <f t="array" ref="U381">INDEX($H381:$K381,0,MATCH(U$364,$H$364:$K$364,0))*INDEX($J$358:$R$361,MATCH(U$364,$I$358:$I$361,0),MATCH(U$363,$J$357:$R$357,0))</f>
        <v>78</v>
      </c>
      <c r="V381" s="757" cm="1">
        <f t="array" ref="V381">INDEX($H381:$K381,0,MATCH(V$364,$H$364:$K$364,0))*INDEX($J$358:$R$361,MATCH(V$364,$I$358:$I$361,0),MATCH(V$363,$J$357:$R$357,0))</f>
        <v>9</v>
      </c>
      <c r="W381" s="757" cm="1">
        <f t="array" ref="W381">INDEX($H381:$K381,0,MATCH(W$364,$H$364:$K$364,0))*INDEX($J$358:$R$361,MATCH(W$364,$I$358:$I$361,0),MATCH(W$363,$J$357:$R$357,0))</f>
        <v>0</v>
      </c>
      <c r="X381" s="757" cm="1">
        <f t="array" ref="X381">INDEX($H381:$K381,0,MATCH(X$364,$H$364:$K$364,0))*INDEX($J$358:$R$361,MATCH(X$364,$I$358:$I$361,0),MATCH(X$363,$J$357:$R$357,0))</f>
        <v>0</v>
      </c>
      <c r="Y381" s="757" cm="1">
        <f t="array" ref="Y381">INDEX($H381:$K381,0,MATCH(Y$364,$H$364:$K$364,0))*INDEX($J$358:$R$361,MATCH(Y$364,$I$358:$I$361,0),MATCH(Y$363,$J$357:$R$357,0))</f>
        <v>78</v>
      </c>
      <c r="Z381" s="757" cm="1">
        <f t="array" ref="Z381">INDEX($H381:$K381,0,MATCH(Z$364,$H$364:$K$364,0))*INDEX($J$358:$R$361,MATCH(Z$364,$I$358:$I$361,0),MATCH(Z$363,$J$357:$R$357,0))</f>
        <v>9</v>
      </c>
      <c r="AA381" s="757" cm="1">
        <f t="array" ref="AA381">INDEX($H381:$K381,0,MATCH(AA$364,$H$364:$K$364,0))*INDEX($J$358:$R$361,MATCH(AA$364,$I$358:$I$361,0),MATCH(AA$363,$J$357:$R$357,0))</f>
        <v>0</v>
      </c>
      <c r="AB381" s="757" cm="1">
        <f t="array" ref="AB381">INDEX($H381:$K381,0,MATCH(AB$364,$H$364:$K$364,0))*INDEX($J$358:$R$361,MATCH(AB$364,$I$358:$I$361,0),MATCH(AB$363,$J$357:$R$357,0))</f>
        <v>0</v>
      </c>
      <c r="AC381" s="757" cm="1">
        <f t="array" ref="AC381">INDEX($H381:$K381,0,MATCH(AC$364,$H$364:$K$364,0))*INDEX($J$358:$R$361,MATCH(AC$364,$I$358:$I$361,0),MATCH(AC$363,$J$357:$R$357,0))</f>
        <v>78</v>
      </c>
      <c r="AD381" s="757" cm="1">
        <f t="array" ref="AD381">INDEX($H381:$K381,0,MATCH(AD$364,$H$364:$K$364,0))*INDEX($J$358:$R$361,MATCH(AD$364,$I$358:$I$361,0),MATCH(AD$363,$J$357:$R$357,0))</f>
        <v>9</v>
      </c>
      <c r="AE381" s="757" cm="1">
        <f t="array" ref="AE381">INDEX($H381:$K381,0,MATCH(AE$364,$H$364:$K$364,0))*INDEX($J$358:$R$361,MATCH(AE$364,$I$358:$I$361,0),MATCH(AE$363,$J$357:$R$357,0))</f>
        <v>0</v>
      </c>
      <c r="AF381" s="757" cm="1">
        <f t="array" ref="AF381">INDEX($H381:$K381,0,MATCH(AF$364,$H$364:$K$364,0))*INDEX($J$358:$R$361,MATCH(AF$364,$I$358:$I$361,0),MATCH(AF$363,$J$357:$R$357,0))</f>
        <v>0</v>
      </c>
      <c r="AG381" s="757" cm="1">
        <f t="array" ref="AG381">INDEX($H381:$K381,0,MATCH(AG$364,$H$364:$K$364,0))*INDEX($J$358:$R$361,MATCH(AG$364,$I$358:$I$361,0),MATCH(AG$363,$J$357:$R$357,0))</f>
        <v>78</v>
      </c>
      <c r="AH381" s="757" cm="1">
        <f t="array" ref="AH381">INDEX($H381:$K381,0,MATCH(AH$364,$H$364:$K$364,0))*INDEX($J$358:$R$361,MATCH(AH$364,$I$358:$I$361,0),MATCH(AH$363,$J$357:$R$357,0))</f>
        <v>9</v>
      </c>
      <c r="AI381" s="757" cm="1">
        <f t="array" ref="AI381">INDEX($H381:$K381,0,MATCH(AI$364,$H$364:$K$364,0))*INDEX($J$358:$R$361,MATCH(AI$364,$I$358:$I$361,0),MATCH(AI$363,$J$357:$R$357,0))</f>
        <v>0</v>
      </c>
      <c r="AJ381" s="757" cm="1">
        <f t="array" ref="AJ381">INDEX($H381:$K381,0,MATCH(AJ$364,$H$364:$K$364,0))*INDEX($J$358:$R$361,MATCH(AJ$364,$I$358:$I$361,0),MATCH(AJ$363,$J$357:$R$357,0))</f>
        <v>0</v>
      </c>
      <c r="AK381" s="757" cm="1">
        <f t="array" ref="AK381">INDEX($H381:$K381,0,MATCH(AK$364,$H$364:$K$364,0))*INDEX($J$358:$R$361,MATCH(AK$364,$I$358:$I$361,0),MATCH(AK$363,$J$357:$R$357,0))</f>
        <v>78</v>
      </c>
      <c r="AL381" s="757" cm="1">
        <f t="array" ref="AL381">INDEX($H381:$K381,0,MATCH(AL$364,$H$364:$K$364,0))*INDEX($J$358:$R$361,MATCH(AL$364,$I$358:$I$361,0),MATCH(AL$363,$J$357:$R$357,0))</f>
        <v>0</v>
      </c>
      <c r="AM381" s="757" cm="1">
        <f t="array" ref="AM381">INDEX($H381:$K381,0,MATCH(AM$364,$H$364:$K$364,0))*INDEX($J$358:$R$361,MATCH(AM$364,$I$358:$I$361,0),MATCH(AM$363,$J$357:$R$357,0))</f>
        <v>0</v>
      </c>
      <c r="AN381" s="757" cm="1">
        <f t="array" ref="AN381">INDEX($H381:$K381,0,MATCH(AN$364,$H$364:$K$364,0))*INDEX($J$358:$R$361,MATCH(AN$364,$I$358:$I$361,0),MATCH(AN$363,$J$357:$R$357,0))</f>
        <v>0</v>
      </c>
      <c r="AO381" s="757" cm="1">
        <f t="array" ref="AO381">INDEX($H381:$K381,0,MATCH(AO$364,$H$364:$K$364,0))*INDEX($J$358:$R$361,MATCH(AO$364,$I$358:$I$361,0),MATCH(AO$363,$J$357:$R$357,0))</f>
        <v>78</v>
      </c>
      <c r="AP381" s="757" cm="1">
        <f t="array" ref="AP381">INDEX($H381:$K381,0,MATCH(AP$364,$H$364:$K$364,0))*INDEX($J$358:$R$361,MATCH(AP$364,$I$358:$I$361,0),MATCH(AP$363,$J$357:$R$357,0))</f>
        <v>0</v>
      </c>
      <c r="AQ381" s="757" cm="1">
        <f t="array" ref="AQ381">INDEX($H381:$K381,0,MATCH(AQ$364,$H$364:$K$364,0))*INDEX($J$358:$R$361,MATCH(AQ$364,$I$358:$I$361,0),MATCH(AQ$363,$J$357:$R$357,0))</f>
        <v>0</v>
      </c>
      <c r="AR381" s="757" cm="1">
        <f t="array" ref="AR381">INDEX($H381:$K381,0,MATCH(AR$364,$H$364:$K$364,0))*INDEX($J$358:$R$361,MATCH(AR$364,$I$358:$I$361,0),MATCH(AR$363,$J$357:$R$357,0))</f>
        <v>0</v>
      </c>
      <c r="AS381" s="757" cm="1">
        <f t="array" ref="AS381">INDEX($H381:$K381,0,MATCH(AS$364,$H$364:$K$364,0))*INDEX($J$358:$R$361,MATCH(AS$364,$I$358:$I$361,0),MATCH(AS$363,$J$357:$R$357,0))</f>
        <v>78</v>
      </c>
      <c r="AT381" s="757" cm="1">
        <f t="array" ref="AT381">INDEX($H381:$K381,0,MATCH(AT$364,$H$364:$K$364,0))*INDEX($J$358:$R$361,MATCH(AT$364,$I$358:$I$361,0),MATCH(AT$363,$J$357:$R$357,0))</f>
        <v>0</v>
      </c>
      <c r="AU381" s="757" cm="1">
        <f t="array" ref="AU381">INDEX($H381:$K381,0,MATCH(AU$364,$H$364:$K$364,0))*INDEX($J$358:$R$361,MATCH(AU$364,$I$358:$I$361,0),MATCH(AU$363,$J$357:$R$357,0))</f>
        <v>0</v>
      </c>
      <c r="AV381" s="187"/>
      <c r="AW381" s="187"/>
      <c r="AX381" s="16"/>
      <c r="AY381" s="8"/>
      <c r="AZ381" s="8"/>
      <c r="BA381" s="8"/>
    </row>
    <row r="382" spans="1:53" ht="14.5" outlineLevel="1" x14ac:dyDescent="0.35">
      <c r="A382" s="6"/>
      <c r="B382" s="7"/>
      <c r="C382" s="17"/>
      <c r="D382" s="17"/>
      <c r="E382" s="17"/>
      <c r="F382" s="26"/>
      <c r="G382" s="26" t="str">
        <f t="shared" si="178"/>
        <v>YYNWLwd</v>
      </c>
      <c r="H382" s="223">
        <f t="shared" ref="H382:K382" si="186">INDEX($Z$184:$AC$196,MATCH($M142,$Y$184:$Y$196,0),MATCH(H$364,$Z$183:$AC$183,0))</f>
        <v>0</v>
      </c>
      <c r="I382" s="223">
        <f t="shared" si="186"/>
        <v>78</v>
      </c>
      <c r="J382" s="945">
        <f>INDEX($Z$184:$AC$196,MATCH($M142,$Y$184:$Y$196,0),MATCH(J$364,$Z$183:$AC$183,0))-10</f>
        <v>9</v>
      </c>
      <c r="K382" s="223">
        <f t="shared" si="186"/>
        <v>0</v>
      </c>
      <c r="L382" s="757" cm="1">
        <f t="array" ref="L382">INDEX($H382:$K382,0,MATCH(L$364,$H$364:$K$364,0))*INDEX($J$358:$R$361,MATCH(L$364,$I$358:$I$361,0),MATCH(L$363,$J$357:$R$357,0))</f>
        <v>0</v>
      </c>
      <c r="M382" s="757" cm="1">
        <f t="array" ref="M382">INDEX($H382:$K382,0,MATCH(M$364,$H$364:$K$364,0))*INDEX($J$358:$R$361,MATCH(M$364,$I$358:$I$361,0),MATCH(M$363,$J$357:$R$357,0))</f>
        <v>78</v>
      </c>
      <c r="N382" s="757" cm="1">
        <f t="array" ref="N382">INDEX($H382:$K382,0,MATCH(N$364,$H$364:$K$364,0))*INDEX($J$358:$R$361,MATCH(N$364,$I$358:$I$361,0),MATCH(N$363,$J$357:$R$357,0))</f>
        <v>18</v>
      </c>
      <c r="O382" s="757" cm="1">
        <f t="array" ref="O382">INDEX($H382:$K382,0,MATCH(O$364,$H$364:$K$364,0))*INDEX($J$358:$R$361,MATCH(O$364,$I$358:$I$361,0),MATCH(O$363,$J$357:$R$357,0))</f>
        <v>0</v>
      </c>
      <c r="P382" s="757" cm="1">
        <f t="array" ref="P382">INDEX($H382:$K382,0,MATCH(P$364,$H$364:$K$364,0))*INDEX($J$358:$R$361,MATCH(P$364,$I$358:$I$361,0),MATCH(P$363,$J$357:$R$357,0))</f>
        <v>0</v>
      </c>
      <c r="Q382" s="757" cm="1">
        <f t="array" ref="Q382">INDEX($H382:$K382,0,MATCH(Q$364,$H$364:$K$364,0))*INDEX($J$358:$R$361,MATCH(Q$364,$I$358:$I$361,0),MATCH(Q$363,$J$357:$R$357,0))</f>
        <v>78</v>
      </c>
      <c r="R382" s="757" cm="1">
        <f t="array" ref="R382">INDEX($H382:$K382,0,MATCH(R$364,$H$364:$K$364,0))*INDEX($J$358:$R$361,MATCH(R$364,$I$358:$I$361,0),MATCH(R$363,$J$357:$R$357,0))</f>
        <v>18</v>
      </c>
      <c r="S382" s="757" cm="1">
        <f t="array" ref="S382">INDEX($H382:$K382,0,MATCH(S$364,$H$364:$K$364,0))*INDEX($J$358:$R$361,MATCH(S$364,$I$358:$I$361,0),MATCH(S$363,$J$357:$R$357,0))</f>
        <v>0</v>
      </c>
      <c r="T382" s="757" cm="1">
        <f t="array" ref="T382">INDEX($H382:$K382,0,MATCH(T$364,$H$364:$K$364,0))*INDEX($J$358:$R$361,MATCH(T$364,$I$358:$I$361,0),MATCH(T$363,$J$357:$R$357,0))</f>
        <v>0</v>
      </c>
      <c r="U382" s="757" cm="1">
        <f t="array" ref="U382">INDEX($H382:$K382,0,MATCH(U$364,$H$364:$K$364,0))*INDEX($J$358:$R$361,MATCH(U$364,$I$358:$I$361,0),MATCH(U$363,$J$357:$R$357,0))</f>
        <v>78</v>
      </c>
      <c r="V382" s="757" cm="1">
        <f t="array" ref="V382">INDEX($H382:$K382,0,MATCH(V$364,$H$364:$K$364,0))*INDEX($J$358:$R$361,MATCH(V$364,$I$358:$I$361,0),MATCH(V$363,$J$357:$R$357,0))</f>
        <v>9</v>
      </c>
      <c r="W382" s="757" cm="1">
        <f t="array" ref="W382">INDEX($H382:$K382,0,MATCH(W$364,$H$364:$K$364,0))*INDEX($J$358:$R$361,MATCH(W$364,$I$358:$I$361,0),MATCH(W$363,$J$357:$R$357,0))</f>
        <v>0</v>
      </c>
      <c r="X382" s="757" cm="1">
        <f t="array" ref="X382">INDEX($H382:$K382,0,MATCH(X$364,$H$364:$K$364,0))*INDEX($J$358:$R$361,MATCH(X$364,$I$358:$I$361,0),MATCH(X$363,$J$357:$R$357,0))</f>
        <v>0</v>
      </c>
      <c r="Y382" s="757" cm="1">
        <f t="array" ref="Y382">INDEX($H382:$K382,0,MATCH(Y$364,$H$364:$K$364,0))*INDEX($J$358:$R$361,MATCH(Y$364,$I$358:$I$361,0),MATCH(Y$363,$J$357:$R$357,0))</f>
        <v>78</v>
      </c>
      <c r="Z382" s="757" cm="1">
        <f t="array" ref="Z382">INDEX($H382:$K382,0,MATCH(Z$364,$H$364:$K$364,0))*INDEX($J$358:$R$361,MATCH(Z$364,$I$358:$I$361,0),MATCH(Z$363,$J$357:$R$357,0))</f>
        <v>9</v>
      </c>
      <c r="AA382" s="757" cm="1">
        <f t="array" ref="AA382">INDEX($H382:$K382,0,MATCH(AA$364,$H$364:$K$364,0))*INDEX($J$358:$R$361,MATCH(AA$364,$I$358:$I$361,0),MATCH(AA$363,$J$357:$R$357,0))</f>
        <v>0</v>
      </c>
      <c r="AB382" s="757" cm="1">
        <f t="array" ref="AB382">INDEX($H382:$K382,0,MATCH(AB$364,$H$364:$K$364,0))*INDEX($J$358:$R$361,MATCH(AB$364,$I$358:$I$361,0),MATCH(AB$363,$J$357:$R$357,0))</f>
        <v>0</v>
      </c>
      <c r="AC382" s="757" cm="1">
        <f t="array" ref="AC382">INDEX($H382:$K382,0,MATCH(AC$364,$H$364:$K$364,0))*INDEX($J$358:$R$361,MATCH(AC$364,$I$358:$I$361,0),MATCH(AC$363,$J$357:$R$357,0))</f>
        <v>78</v>
      </c>
      <c r="AD382" s="757" cm="1">
        <f t="array" ref="AD382">INDEX($H382:$K382,0,MATCH(AD$364,$H$364:$K$364,0))*INDEX($J$358:$R$361,MATCH(AD$364,$I$358:$I$361,0),MATCH(AD$363,$J$357:$R$357,0))</f>
        <v>9</v>
      </c>
      <c r="AE382" s="757" cm="1">
        <f t="array" ref="AE382">INDEX($H382:$K382,0,MATCH(AE$364,$H$364:$K$364,0))*INDEX($J$358:$R$361,MATCH(AE$364,$I$358:$I$361,0),MATCH(AE$363,$J$357:$R$357,0))</f>
        <v>0</v>
      </c>
      <c r="AF382" s="757" cm="1">
        <f t="array" ref="AF382">INDEX($H382:$K382,0,MATCH(AF$364,$H$364:$K$364,0))*INDEX($J$358:$R$361,MATCH(AF$364,$I$358:$I$361,0),MATCH(AF$363,$J$357:$R$357,0))</f>
        <v>0</v>
      </c>
      <c r="AG382" s="757" cm="1">
        <f t="array" ref="AG382">INDEX($H382:$K382,0,MATCH(AG$364,$H$364:$K$364,0))*INDEX($J$358:$R$361,MATCH(AG$364,$I$358:$I$361,0),MATCH(AG$363,$J$357:$R$357,0))</f>
        <v>78</v>
      </c>
      <c r="AH382" s="757" cm="1">
        <f t="array" ref="AH382">INDEX($H382:$K382,0,MATCH(AH$364,$H$364:$K$364,0))*INDEX($J$358:$R$361,MATCH(AH$364,$I$358:$I$361,0),MATCH(AH$363,$J$357:$R$357,0))</f>
        <v>9</v>
      </c>
      <c r="AI382" s="757" cm="1">
        <f t="array" ref="AI382">INDEX($H382:$K382,0,MATCH(AI$364,$H$364:$K$364,0))*INDEX($J$358:$R$361,MATCH(AI$364,$I$358:$I$361,0),MATCH(AI$363,$J$357:$R$357,0))</f>
        <v>0</v>
      </c>
      <c r="AJ382" s="757" cm="1">
        <f t="array" ref="AJ382">INDEX($H382:$K382,0,MATCH(AJ$364,$H$364:$K$364,0))*INDEX($J$358:$R$361,MATCH(AJ$364,$I$358:$I$361,0),MATCH(AJ$363,$J$357:$R$357,0))</f>
        <v>0</v>
      </c>
      <c r="AK382" s="757" cm="1">
        <f t="array" ref="AK382">INDEX($H382:$K382,0,MATCH(AK$364,$H$364:$K$364,0))*INDEX($J$358:$R$361,MATCH(AK$364,$I$358:$I$361,0),MATCH(AK$363,$J$357:$R$357,0))</f>
        <v>78</v>
      </c>
      <c r="AL382" s="757" cm="1">
        <f t="array" ref="AL382">INDEX($H382:$K382,0,MATCH(AL$364,$H$364:$K$364,0))*INDEX($J$358:$R$361,MATCH(AL$364,$I$358:$I$361,0),MATCH(AL$363,$J$357:$R$357,0))</f>
        <v>0</v>
      </c>
      <c r="AM382" s="757" cm="1">
        <f t="array" ref="AM382">INDEX($H382:$K382,0,MATCH(AM$364,$H$364:$K$364,0))*INDEX($J$358:$R$361,MATCH(AM$364,$I$358:$I$361,0),MATCH(AM$363,$J$357:$R$357,0))</f>
        <v>0</v>
      </c>
      <c r="AN382" s="757" cm="1">
        <f t="array" ref="AN382">INDEX($H382:$K382,0,MATCH(AN$364,$H$364:$K$364,0))*INDEX($J$358:$R$361,MATCH(AN$364,$I$358:$I$361,0),MATCH(AN$363,$J$357:$R$357,0))</f>
        <v>0</v>
      </c>
      <c r="AO382" s="757" cm="1">
        <f t="array" ref="AO382">INDEX($H382:$K382,0,MATCH(AO$364,$H$364:$K$364,0))*INDEX($J$358:$R$361,MATCH(AO$364,$I$358:$I$361,0),MATCH(AO$363,$J$357:$R$357,0))</f>
        <v>78</v>
      </c>
      <c r="AP382" s="757" cm="1">
        <f t="array" ref="AP382">INDEX($H382:$K382,0,MATCH(AP$364,$H$364:$K$364,0))*INDEX($J$358:$R$361,MATCH(AP$364,$I$358:$I$361,0),MATCH(AP$363,$J$357:$R$357,0))</f>
        <v>0</v>
      </c>
      <c r="AQ382" s="757" cm="1">
        <f t="array" ref="AQ382">INDEX($H382:$K382,0,MATCH(AQ$364,$H$364:$K$364,0))*INDEX($J$358:$R$361,MATCH(AQ$364,$I$358:$I$361,0),MATCH(AQ$363,$J$357:$R$357,0))</f>
        <v>0</v>
      </c>
      <c r="AR382" s="757" cm="1">
        <f t="array" ref="AR382">INDEX($H382:$K382,0,MATCH(AR$364,$H$364:$K$364,0))*INDEX($J$358:$R$361,MATCH(AR$364,$I$358:$I$361,0),MATCH(AR$363,$J$357:$R$357,0))</f>
        <v>0</v>
      </c>
      <c r="AS382" s="757" cm="1">
        <f t="array" ref="AS382">INDEX($H382:$K382,0,MATCH(AS$364,$H$364:$K$364,0))*INDEX($J$358:$R$361,MATCH(AS$364,$I$358:$I$361,0),MATCH(AS$363,$J$357:$R$357,0))</f>
        <v>78</v>
      </c>
      <c r="AT382" s="757" cm="1">
        <f t="array" ref="AT382">INDEX($H382:$K382,0,MATCH(AT$364,$H$364:$K$364,0))*INDEX($J$358:$R$361,MATCH(AT$364,$I$358:$I$361,0),MATCH(AT$363,$J$357:$R$357,0))</f>
        <v>0</v>
      </c>
      <c r="AU382" s="757" cm="1">
        <f t="array" ref="AU382">INDEX($H382:$K382,0,MATCH(AU$364,$H$364:$K$364,0))*INDEX($J$358:$R$361,MATCH(AU$364,$I$358:$I$361,0),MATCH(AU$363,$J$357:$R$357,0))</f>
        <v>0</v>
      </c>
      <c r="AV382" s="187"/>
      <c r="AW382" s="187"/>
      <c r="AX382" s="16"/>
      <c r="AY382" s="8"/>
      <c r="AZ382" s="8"/>
      <c r="BA382" s="8"/>
    </row>
    <row r="383" spans="1:53" ht="14.5" outlineLevel="1" x14ac:dyDescent="0.35">
      <c r="A383" s="6"/>
      <c r="B383" s="7"/>
      <c r="C383" s="17"/>
      <c r="D383" s="17"/>
      <c r="E383" s="17"/>
      <c r="F383" s="26"/>
      <c r="G383" s="26" t="str">
        <f t="shared" si="178"/>
        <v>AYAA2A1w</v>
      </c>
      <c r="H383" s="223">
        <f t="shared" ref="H383:K383" si="187">INDEX($Z$184:$AC$196,MATCH($M143,$Y$184:$Y$196,0),MATCH(H$364,$Z$183:$AC$183,0))</f>
        <v>0</v>
      </c>
      <c r="I383" s="223">
        <f t="shared" si="187"/>
        <v>78</v>
      </c>
      <c r="J383" s="945">
        <f t="shared" ref="J383:J384" si="188">INDEX($Z$184:$AC$196,MATCH($M143,$Y$184:$Y$196,0),MATCH(J$364,$Z$183:$AC$183,0))-13</f>
        <v>6</v>
      </c>
      <c r="K383" s="223">
        <f t="shared" si="187"/>
        <v>0</v>
      </c>
      <c r="L383" s="757" cm="1">
        <f t="array" ref="L383">INDEX($H383:$K383,0,MATCH(L$364,$H$364:$K$364,0))*INDEX($J$358:$R$361,MATCH(L$364,$I$358:$I$361,0),MATCH(L$363,$J$357:$R$357,0))</f>
        <v>0</v>
      </c>
      <c r="M383" s="757" cm="1">
        <f t="array" ref="M383">INDEX($H383:$K383,0,MATCH(M$364,$H$364:$K$364,0))*INDEX($J$358:$R$361,MATCH(M$364,$I$358:$I$361,0),MATCH(M$363,$J$357:$R$357,0))</f>
        <v>78</v>
      </c>
      <c r="N383" s="757" cm="1">
        <f t="array" ref="N383">INDEX($H383:$K383,0,MATCH(N$364,$H$364:$K$364,0))*INDEX($J$358:$R$361,MATCH(N$364,$I$358:$I$361,0),MATCH(N$363,$J$357:$R$357,0))</f>
        <v>12</v>
      </c>
      <c r="O383" s="757" cm="1">
        <f t="array" ref="O383">INDEX($H383:$K383,0,MATCH(O$364,$H$364:$K$364,0))*INDEX($J$358:$R$361,MATCH(O$364,$I$358:$I$361,0),MATCH(O$363,$J$357:$R$357,0))</f>
        <v>0</v>
      </c>
      <c r="P383" s="757" cm="1">
        <f t="array" ref="P383">INDEX($H383:$K383,0,MATCH(P$364,$H$364:$K$364,0))*INDEX($J$358:$R$361,MATCH(P$364,$I$358:$I$361,0),MATCH(P$363,$J$357:$R$357,0))</f>
        <v>0</v>
      </c>
      <c r="Q383" s="757" cm="1">
        <f t="array" ref="Q383">INDEX($H383:$K383,0,MATCH(Q$364,$H$364:$K$364,0))*INDEX($J$358:$R$361,MATCH(Q$364,$I$358:$I$361,0),MATCH(Q$363,$J$357:$R$357,0))</f>
        <v>78</v>
      </c>
      <c r="R383" s="757" cm="1">
        <f t="array" ref="R383">INDEX($H383:$K383,0,MATCH(R$364,$H$364:$K$364,0))*INDEX($J$358:$R$361,MATCH(R$364,$I$358:$I$361,0),MATCH(R$363,$J$357:$R$357,0))</f>
        <v>12</v>
      </c>
      <c r="S383" s="757" cm="1">
        <f t="array" ref="S383">INDEX($H383:$K383,0,MATCH(S$364,$H$364:$K$364,0))*INDEX($J$358:$R$361,MATCH(S$364,$I$358:$I$361,0),MATCH(S$363,$J$357:$R$357,0))</f>
        <v>0</v>
      </c>
      <c r="T383" s="757" cm="1">
        <f t="array" ref="T383">INDEX($H383:$K383,0,MATCH(T$364,$H$364:$K$364,0))*INDEX($J$358:$R$361,MATCH(T$364,$I$358:$I$361,0),MATCH(T$363,$J$357:$R$357,0))</f>
        <v>0</v>
      </c>
      <c r="U383" s="757" cm="1">
        <f t="array" ref="U383">INDEX($H383:$K383,0,MATCH(U$364,$H$364:$K$364,0))*INDEX($J$358:$R$361,MATCH(U$364,$I$358:$I$361,0),MATCH(U$363,$J$357:$R$357,0))</f>
        <v>78</v>
      </c>
      <c r="V383" s="757" cm="1">
        <f t="array" ref="V383">INDEX($H383:$K383,0,MATCH(V$364,$H$364:$K$364,0))*INDEX($J$358:$R$361,MATCH(V$364,$I$358:$I$361,0),MATCH(V$363,$J$357:$R$357,0))</f>
        <v>6</v>
      </c>
      <c r="W383" s="757" cm="1">
        <f t="array" ref="W383">INDEX($H383:$K383,0,MATCH(W$364,$H$364:$K$364,0))*INDEX($J$358:$R$361,MATCH(W$364,$I$358:$I$361,0),MATCH(W$363,$J$357:$R$357,0))</f>
        <v>0</v>
      </c>
      <c r="X383" s="757" cm="1">
        <f t="array" ref="X383">INDEX($H383:$K383,0,MATCH(X$364,$H$364:$K$364,0))*INDEX($J$358:$R$361,MATCH(X$364,$I$358:$I$361,0),MATCH(X$363,$J$357:$R$357,0))</f>
        <v>0</v>
      </c>
      <c r="Y383" s="757" cm="1">
        <f t="array" ref="Y383">INDEX($H383:$K383,0,MATCH(Y$364,$H$364:$K$364,0))*INDEX($J$358:$R$361,MATCH(Y$364,$I$358:$I$361,0),MATCH(Y$363,$J$357:$R$357,0))</f>
        <v>78</v>
      </c>
      <c r="Z383" s="757" cm="1">
        <f t="array" ref="Z383">INDEX($H383:$K383,0,MATCH(Z$364,$H$364:$K$364,0))*INDEX($J$358:$R$361,MATCH(Z$364,$I$358:$I$361,0),MATCH(Z$363,$J$357:$R$357,0))</f>
        <v>6</v>
      </c>
      <c r="AA383" s="757" cm="1">
        <f t="array" ref="AA383">INDEX($H383:$K383,0,MATCH(AA$364,$H$364:$K$364,0))*INDEX($J$358:$R$361,MATCH(AA$364,$I$358:$I$361,0),MATCH(AA$363,$J$357:$R$357,0))</f>
        <v>0</v>
      </c>
      <c r="AB383" s="757" cm="1">
        <f t="array" ref="AB383">INDEX($H383:$K383,0,MATCH(AB$364,$H$364:$K$364,0))*INDEX($J$358:$R$361,MATCH(AB$364,$I$358:$I$361,0),MATCH(AB$363,$J$357:$R$357,0))</f>
        <v>0</v>
      </c>
      <c r="AC383" s="757" cm="1">
        <f t="array" ref="AC383">INDEX($H383:$K383,0,MATCH(AC$364,$H$364:$K$364,0))*INDEX($J$358:$R$361,MATCH(AC$364,$I$358:$I$361,0),MATCH(AC$363,$J$357:$R$357,0))</f>
        <v>78</v>
      </c>
      <c r="AD383" s="757" cm="1">
        <f t="array" ref="AD383">INDEX($H383:$K383,0,MATCH(AD$364,$H$364:$K$364,0))*INDEX($J$358:$R$361,MATCH(AD$364,$I$358:$I$361,0),MATCH(AD$363,$J$357:$R$357,0))</f>
        <v>6</v>
      </c>
      <c r="AE383" s="757" cm="1">
        <f t="array" ref="AE383">INDEX($H383:$K383,0,MATCH(AE$364,$H$364:$K$364,0))*INDEX($J$358:$R$361,MATCH(AE$364,$I$358:$I$361,0),MATCH(AE$363,$J$357:$R$357,0))</f>
        <v>0</v>
      </c>
      <c r="AF383" s="757" cm="1">
        <f t="array" ref="AF383">INDEX($H383:$K383,0,MATCH(AF$364,$H$364:$K$364,0))*INDEX($J$358:$R$361,MATCH(AF$364,$I$358:$I$361,0),MATCH(AF$363,$J$357:$R$357,0))</f>
        <v>0</v>
      </c>
      <c r="AG383" s="757" cm="1">
        <f t="array" ref="AG383">INDEX($H383:$K383,0,MATCH(AG$364,$H$364:$K$364,0))*INDEX($J$358:$R$361,MATCH(AG$364,$I$358:$I$361,0),MATCH(AG$363,$J$357:$R$357,0))</f>
        <v>78</v>
      </c>
      <c r="AH383" s="757" cm="1">
        <f t="array" ref="AH383">INDEX($H383:$K383,0,MATCH(AH$364,$H$364:$K$364,0))*INDEX($J$358:$R$361,MATCH(AH$364,$I$358:$I$361,0),MATCH(AH$363,$J$357:$R$357,0))</f>
        <v>6</v>
      </c>
      <c r="AI383" s="757" cm="1">
        <f t="array" ref="AI383">INDEX($H383:$K383,0,MATCH(AI$364,$H$364:$K$364,0))*INDEX($J$358:$R$361,MATCH(AI$364,$I$358:$I$361,0),MATCH(AI$363,$J$357:$R$357,0))</f>
        <v>0</v>
      </c>
      <c r="AJ383" s="757" cm="1">
        <f t="array" ref="AJ383">INDEX($H383:$K383,0,MATCH(AJ$364,$H$364:$K$364,0))*INDEX($J$358:$R$361,MATCH(AJ$364,$I$358:$I$361,0),MATCH(AJ$363,$J$357:$R$357,0))</f>
        <v>0</v>
      </c>
      <c r="AK383" s="757" cm="1">
        <f t="array" ref="AK383">INDEX($H383:$K383,0,MATCH(AK$364,$H$364:$K$364,0))*INDEX($J$358:$R$361,MATCH(AK$364,$I$358:$I$361,0),MATCH(AK$363,$J$357:$R$357,0))</f>
        <v>78</v>
      </c>
      <c r="AL383" s="757" cm="1">
        <f t="array" ref="AL383">INDEX($H383:$K383,0,MATCH(AL$364,$H$364:$K$364,0))*INDEX($J$358:$R$361,MATCH(AL$364,$I$358:$I$361,0),MATCH(AL$363,$J$357:$R$357,0))</f>
        <v>0</v>
      </c>
      <c r="AM383" s="757" cm="1">
        <f t="array" ref="AM383">INDEX($H383:$K383,0,MATCH(AM$364,$H$364:$K$364,0))*INDEX($J$358:$R$361,MATCH(AM$364,$I$358:$I$361,0),MATCH(AM$363,$J$357:$R$357,0))</f>
        <v>0</v>
      </c>
      <c r="AN383" s="757" cm="1">
        <f t="array" ref="AN383">INDEX($H383:$K383,0,MATCH(AN$364,$H$364:$K$364,0))*INDEX($J$358:$R$361,MATCH(AN$364,$I$358:$I$361,0),MATCH(AN$363,$J$357:$R$357,0))</f>
        <v>0</v>
      </c>
      <c r="AO383" s="757" cm="1">
        <f t="array" ref="AO383">INDEX($H383:$K383,0,MATCH(AO$364,$H$364:$K$364,0))*INDEX($J$358:$R$361,MATCH(AO$364,$I$358:$I$361,0),MATCH(AO$363,$J$357:$R$357,0))</f>
        <v>78</v>
      </c>
      <c r="AP383" s="757" cm="1">
        <f t="array" ref="AP383">INDEX($H383:$K383,0,MATCH(AP$364,$H$364:$K$364,0))*INDEX($J$358:$R$361,MATCH(AP$364,$I$358:$I$361,0),MATCH(AP$363,$J$357:$R$357,0))</f>
        <v>0</v>
      </c>
      <c r="AQ383" s="757" cm="1">
        <f t="array" ref="AQ383">INDEX($H383:$K383,0,MATCH(AQ$364,$H$364:$K$364,0))*INDEX($J$358:$R$361,MATCH(AQ$364,$I$358:$I$361,0),MATCH(AQ$363,$J$357:$R$357,0))</f>
        <v>0</v>
      </c>
      <c r="AR383" s="757" cm="1">
        <f t="array" ref="AR383">INDEX($H383:$K383,0,MATCH(AR$364,$H$364:$K$364,0))*INDEX($J$358:$R$361,MATCH(AR$364,$I$358:$I$361,0),MATCH(AR$363,$J$357:$R$357,0))</f>
        <v>0</v>
      </c>
      <c r="AS383" s="757" cm="1">
        <f t="array" ref="AS383">INDEX($H383:$K383,0,MATCH(AS$364,$H$364:$K$364,0))*INDEX($J$358:$R$361,MATCH(AS$364,$I$358:$I$361,0),MATCH(AS$363,$J$357:$R$357,0))</f>
        <v>78</v>
      </c>
      <c r="AT383" s="757" cm="1">
        <f t="array" ref="AT383">INDEX($H383:$K383,0,MATCH(AT$364,$H$364:$K$364,0))*INDEX($J$358:$R$361,MATCH(AT$364,$I$358:$I$361,0),MATCH(AT$363,$J$357:$R$357,0))</f>
        <v>0</v>
      </c>
      <c r="AU383" s="757" cm="1">
        <f t="array" ref="AU383">INDEX($H383:$K383,0,MATCH(AU$364,$H$364:$K$364,0))*INDEX($J$358:$R$361,MATCH(AU$364,$I$358:$I$361,0),MATCH(AU$363,$J$357:$R$357,0))</f>
        <v>0</v>
      </c>
      <c r="AV383" s="187"/>
      <c r="AW383" s="187"/>
      <c r="AX383" s="16"/>
      <c r="AY383" s="8"/>
      <c r="AZ383" s="8"/>
      <c r="BA383" s="8"/>
    </row>
    <row r="384" spans="1:53" ht="14.5" outlineLevel="1" x14ac:dyDescent="0.35">
      <c r="A384" s="6"/>
      <c r="B384" s="7"/>
      <c r="C384" s="17"/>
      <c r="D384" s="17"/>
      <c r="E384" s="17"/>
      <c r="F384" s="26"/>
      <c r="G384" s="26" t="str">
        <f t="shared" si="178"/>
        <v>AYAA2A1wd</v>
      </c>
      <c r="H384" s="223">
        <f t="shared" ref="H384:K384" si="189">INDEX($Z$184:$AC$196,MATCH($M144,$Y$184:$Y$196,0),MATCH(H$364,$Z$183:$AC$183,0))</f>
        <v>0</v>
      </c>
      <c r="I384" s="223">
        <f t="shared" si="189"/>
        <v>78</v>
      </c>
      <c r="J384" s="945">
        <f t="shared" si="188"/>
        <v>6</v>
      </c>
      <c r="K384" s="223">
        <f t="shared" si="189"/>
        <v>0</v>
      </c>
      <c r="L384" s="757" cm="1">
        <f t="array" ref="L384">INDEX($H384:$K384,0,MATCH(L$364,$H$364:$K$364,0))*INDEX($J$358:$R$361,MATCH(L$364,$I$358:$I$361,0),MATCH(L$363,$J$357:$R$357,0))</f>
        <v>0</v>
      </c>
      <c r="M384" s="757" cm="1">
        <f t="array" ref="M384">INDEX($H384:$K384,0,MATCH(M$364,$H$364:$K$364,0))*INDEX($J$358:$R$361,MATCH(M$364,$I$358:$I$361,0),MATCH(M$363,$J$357:$R$357,0))</f>
        <v>78</v>
      </c>
      <c r="N384" s="757" cm="1">
        <f t="array" ref="N384">INDEX($H384:$K384,0,MATCH(N$364,$H$364:$K$364,0))*INDEX($J$358:$R$361,MATCH(N$364,$I$358:$I$361,0),MATCH(N$363,$J$357:$R$357,0))</f>
        <v>12</v>
      </c>
      <c r="O384" s="757" cm="1">
        <f t="array" ref="O384">INDEX($H384:$K384,0,MATCH(O$364,$H$364:$K$364,0))*INDEX($J$358:$R$361,MATCH(O$364,$I$358:$I$361,0),MATCH(O$363,$J$357:$R$357,0))</f>
        <v>0</v>
      </c>
      <c r="P384" s="757" cm="1">
        <f t="array" ref="P384">INDEX($H384:$K384,0,MATCH(P$364,$H$364:$K$364,0))*INDEX($J$358:$R$361,MATCH(P$364,$I$358:$I$361,0),MATCH(P$363,$J$357:$R$357,0))</f>
        <v>0</v>
      </c>
      <c r="Q384" s="757" cm="1">
        <f t="array" ref="Q384">INDEX($H384:$K384,0,MATCH(Q$364,$H$364:$K$364,0))*INDEX($J$358:$R$361,MATCH(Q$364,$I$358:$I$361,0),MATCH(Q$363,$J$357:$R$357,0))</f>
        <v>78</v>
      </c>
      <c r="R384" s="757" cm="1">
        <f t="array" ref="R384">INDEX($H384:$K384,0,MATCH(R$364,$H$364:$K$364,0))*INDEX($J$358:$R$361,MATCH(R$364,$I$358:$I$361,0),MATCH(R$363,$J$357:$R$357,0))</f>
        <v>12</v>
      </c>
      <c r="S384" s="757" cm="1">
        <f t="array" ref="S384">INDEX($H384:$K384,0,MATCH(S$364,$H$364:$K$364,0))*INDEX($J$358:$R$361,MATCH(S$364,$I$358:$I$361,0),MATCH(S$363,$J$357:$R$357,0))</f>
        <v>0</v>
      </c>
      <c r="T384" s="757" cm="1">
        <f t="array" ref="T384">INDEX($H384:$K384,0,MATCH(T$364,$H$364:$K$364,0))*INDEX($J$358:$R$361,MATCH(T$364,$I$358:$I$361,0),MATCH(T$363,$J$357:$R$357,0))</f>
        <v>0</v>
      </c>
      <c r="U384" s="757" cm="1">
        <f t="array" ref="U384">INDEX($H384:$K384,0,MATCH(U$364,$H$364:$K$364,0))*INDEX($J$358:$R$361,MATCH(U$364,$I$358:$I$361,0),MATCH(U$363,$J$357:$R$357,0))</f>
        <v>78</v>
      </c>
      <c r="V384" s="757" cm="1">
        <f t="array" ref="V384">INDEX($H384:$K384,0,MATCH(V$364,$H$364:$K$364,0))*INDEX($J$358:$R$361,MATCH(V$364,$I$358:$I$361,0),MATCH(V$363,$J$357:$R$357,0))</f>
        <v>6</v>
      </c>
      <c r="W384" s="757" cm="1">
        <f t="array" ref="W384">INDEX($H384:$K384,0,MATCH(W$364,$H$364:$K$364,0))*INDEX($J$358:$R$361,MATCH(W$364,$I$358:$I$361,0),MATCH(W$363,$J$357:$R$357,0))</f>
        <v>0</v>
      </c>
      <c r="X384" s="757" cm="1">
        <f t="array" ref="X384">INDEX($H384:$K384,0,MATCH(X$364,$H$364:$K$364,0))*INDEX($J$358:$R$361,MATCH(X$364,$I$358:$I$361,0),MATCH(X$363,$J$357:$R$357,0))</f>
        <v>0</v>
      </c>
      <c r="Y384" s="757" cm="1">
        <f t="array" ref="Y384">INDEX($H384:$K384,0,MATCH(Y$364,$H$364:$K$364,0))*INDEX($J$358:$R$361,MATCH(Y$364,$I$358:$I$361,0),MATCH(Y$363,$J$357:$R$357,0))</f>
        <v>78</v>
      </c>
      <c r="Z384" s="757" cm="1">
        <f t="array" ref="Z384">INDEX($H384:$K384,0,MATCH(Z$364,$H$364:$K$364,0))*INDEX($J$358:$R$361,MATCH(Z$364,$I$358:$I$361,0),MATCH(Z$363,$J$357:$R$357,0))</f>
        <v>6</v>
      </c>
      <c r="AA384" s="757" cm="1">
        <f t="array" ref="AA384">INDEX($H384:$K384,0,MATCH(AA$364,$H$364:$K$364,0))*INDEX($J$358:$R$361,MATCH(AA$364,$I$358:$I$361,0),MATCH(AA$363,$J$357:$R$357,0))</f>
        <v>0</v>
      </c>
      <c r="AB384" s="757" cm="1">
        <f t="array" ref="AB384">INDEX($H384:$K384,0,MATCH(AB$364,$H$364:$K$364,0))*INDEX($J$358:$R$361,MATCH(AB$364,$I$358:$I$361,0),MATCH(AB$363,$J$357:$R$357,0))</f>
        <v>0</v>
      </c>
      <c r="AC384" s="757" cm="1">
        <f t="array" ref="AC384">INDEX($H384:$K384,0,MATCH(AC$364,$H$364:$K$364,0))*INDEX($J$358:$R$361,MATCH(AC$364,$I$358:$I$361,0),MATCH(AC$363,$J$357:$R$357,0))</f>
        <v>78</v>
      </c>
      <c r="AD384" s="757" cm="1">
        <f t="array" ref="AD384">INDEX($H384:$K384,0,MATCH(AD$364,$H$364:$K$364,0))*INDEX($J$358:$R$361,MATCH(AD$364,$I$358:$I$361,0),MATCH(AD$363,$J$357:$R$357,0))</f>
        <v>6</v>
      </c>
      <c r="AE384" s="757" cm="1">
        <f t="array" ref="AE384">INDEX($H384:$K384,0,MATCH(AE$364,$H$364:$K$364,0))*INDEX($J$358:$R$361,MATCH(AE$364,$I$358:$I$361,0),MATCH(AE$363,$J$357:$R$357,0))</f>
        <v>0</v>
      </c>
      <c r="AF384" s="757" cm="1">
        <f t="array" ref="AF384">INDEX($H384:$K384,0,MATCH(AF$364,$H$364:$K$364,0))*INDEX($J$358:$R$361,MATCH(AF$364,$I$358:$I$361,0),MATCH(AF$363,$J$357:$R$357,0))</f>
        <v>0</v>
      </c>
      <c r="AG384" s="757" cm="1">
        <f t="array" ref="AG384">INDEX($H384:$K384,0,MATCH(AG$364,$H$364:$K$364,0))*INDEX($J$358:$R$361,MATCH(AG$364,$I$358:$I$361,0),MATCH(AG$363,$J$357:$R$357,0))</f>
        <v>78</v>
      </c>
      <c r="AH384" s="757" cm="1">
        <f t="array" ref="AH384">INDEX($H384:$K384,0,MATCH(AH$364,$H$364:$K$364,0))*INDEX($J$358:$R$361,MATCH(AH$364,$I$358:$I$361,0),MATCH(AH$363,$J$357:$R$357,0))</f>
        <v>6</v>
      </c>
      <c r="AI384" s="757" cm="1">
        <f t="array" ref="AI384">INDEX($H384:$K384,0,MATCH(AI$364,$H$364:$K$364,0))*INDEX($J$358:$R$361,MATCH(AI$364,$I$358:$I$361,0),MATCH(AI$363,$J$357:$R$357,0))</f>
        <v>0</v>
      </c>
      <c r="AJ384" s="757" cm="1">
        <f t="array" ref="AJ384">INDEX($H384:$K384,0,MATCH(AJ$364,$H$364:$K$364,0))*INDEX($J$358:$R$361,MATCH(AJ$364,$I$358:$I$361,0),MATCH(AJ$363,$J$357:$R$357,0))</f>
        <v>0</v>
      </c>
      <c r="AK384" s="757" cm="1">
        <f t="array" ref="AK384">INDEX($H384:$K384,0,MATCH(AK$364,$H$364:$K$364,0))*INDEX($J$358:$R$361,MATCH(AK$364,$I$358:$I$361,0),MATCH(AK$363,$J$357:$R$357,0))</f>
        <v>78</v>
      </c>
      <c r="AL384" s="757" cm="1">
        <f t="array" ref="AL384">INDEX($H384:$K384,0,MATCH(AL$364,$H$364:$K$364,0))*INDEX($J$358:$R$361,MATCH(AL$364,$I$358:$I$361,0),MATCH(AL$363,$J$357:$R$357,0))</f>
        <v>0</v>
      </c>
      <c r="AM384" s="757" cm="1">
        <f t="array" ref="AM384">INDEX($H384:$K384,0,MATCH(AM$364,$H$364:$K$364,0))*INDEX($J$358:$R$361,MATCH(AM$364,$I$358:$I$361,0),MATCH(AM$363,$J$357:$R$357,0))</f>
        <v>0</v>
      </c>
      <c r="AN384" s="757" cm="1">
        <f t="array" ref="AN384">INDEX($H384:$K384,0,MATCH(AN$364,$H$364:$K$364,0))*INDEX($J$358:$R$361,MATCH(AN$364,$I$358:$I$361,0),MATCH(AN$363,$J$357:$R$357,0))</f>
        <v>0</v>
      </c>
      <c r="AO384" s="757" cm="1">
        <f t="array" ref="AO384">INDEX($H384:$K384,0,MATCH(AO$364,$H$364:$K$364,0))*INDEX($J$358:$R$361,MATCH(AO$364,$I$358:$I$361,0),MATCH(AO$363,$J$357:$R$357,0))</f>
        <v>78</v>
      </c>
      <c r="AP384" s="757" cm="1">
        <f t="array" ref="AP384">INDEX($H384:$K384,0,MATCH(AP$364,$H$364:$K$364,0))*INDEX($J$358:$R$361,MATCH(AP$364,$I$358:$I$361,0),MATCH(AP$363,$J$357:$R$357,0))</f>
        <v>0</v>
      </c>
      <c r="AQ384" s="757" cm="1">
        <f t="array" ref="AQ384">INDEX($H384:$K384,0,MATCH(AQ$364,$H$364:$K$364,0))*INDEX($J$358:$R$361,MATCH(AQ$364,$I$358:$I$361,0),MATCH(AQ$363,$J$357:$R$357,0))</f>
        <v>0</v>
      </c>
      <c r="AR384" s="757" cm="1">
        <f t="array" ref="AR384">INDEX($H384:$K384,0,MATCH(AR$364,$H$364:$K$364,0))*INDEX($J$358:$R$361,MATCH(AR$364,$I$358:$I$361,0),MATCH(AR$363,$J$357:$R$357,0))</f>
        <v>0</v>
      </c>
      <c r="AS384" s="757" cm="1">
        <f t="array" ref="AS384">INDEX($H384:$K384,0,MATCH(AS$364,$H$364:$K$364,0))*INDEX($J$358:$R$361,MATCH(AS$364,$I$358:$I$361,0),MATCH(AS$363,$J$357:$R$357,0))</f>
        <v>78</v>
      </c>
      <c r="AT384" s="757" cm="1">
        <f t="array" ref="AT384">INDEX($H384:$K384,0,MATCH(AT$364,$H$364:$K$364,0))*INDEX($J$358:$R$361,MATCH(AT$364,$I$358:$I$361,0),MATCH(AT$363,$J$357:$R$357,0))</f>
        <v>0</v>
      </c>
      <c r="AU384" s="757" cm="1">
        <f t="array" ref="AU384">INDEX($H384:$K384,0,MATCH(AU$364,$H$364:$K$364,0))*INDEX($J$358:$R$361,MATCH(AU$364,$I$358:$I$361,0),MATCH(AU$363,$J$357:$R$357,0))</f>
        <v>0</v>
      </c>
      <c r="AV384" s="187"/>
      <c r="AW384" s="187"/>
      <c r="AX384" s="16"/>
      <c r="AY384" s="8"/>
      <c r="AZ384" s="8"/>
      <c r="BA384" s="8"/>
    </row>
    <row r="385" spans="1:53" ht="14.5" outlineLevel="1" x14ac:dyDescent="0.35">
      <c r="A385" s="6"/>
      <c r="B385" s="7"/>
      <c r="C385" s="17"/>
      <c r="D385" s="17"/>
      <c r="E385" s="17"/>
      <c r="F385" s="26"/>
      <c r="G385" s="26" t="str">
        <f t="shared" si="178"/>
        <v>AAWA2A1a</v>
      </c>
      <c r="H385" s="223">
        <f t="shared" ref="H385:K385" si="190">INDEX($Z$184:$AC$196,MATCH($M145,$Y$184:$Y$196,0),MATCH(H$364,$Z$183:$AC$183,0))</f>
        <v>0</v>
      </c>
      <c r="I385" s="223">
        <f t="shared" si="190"/>
        <v>20</v>
      </c>
      <c r="J385" s="223">
        <f t="shared" si="190"/>
        <v>0</v>
      </c>
      <c r="K385" s="223">
        <f t="shared" si="190"/>
        <v>0</v>
      </c>
      <c r="L385" s="757" cm="1">
        <f t="array" ref="L385">INDEX($H385:$K385,0,MATCH(L$364,$H$364:$K$364,0))*INDEX($J$358:$R$361,MATCH(L$364,$I$358:$I$361,0),MATCH(L$363,$J$357:$R$357,0))</f>
        <v>0</v>
      </c>
      <c r="M385" s="757" cm="1">
        <f t="array" ref="M385">INDEX($H385:$K385,0,MATCH(M$364,$H$364:$K$364,0))*INDEX($J$358:$R$361,MATCH(M$364,$I$358:$I$361,0),MATCH(M$363,$J$357:$R$357,0))</f>
        <v>20</v>
      </c>
      <c r="N385" s="757" cm="1">
        <f t="array" ref="N385">INDEX($H385:$K385,0,MATCH(N$364,$H$364:$K$364,0))*INDEX($J$358:$R$361,MATCH(N$364,$I$358:$I$361,0),MATCH(N$363,$J$357:$R$357,0))</f>
        <v>0</v>
      </c>
      <c r="O385" s="757" cm="1">
        <f t="array" ref="O385">INDEX($H385:$K385,0,MATCH(O$364,$H$364:$K$364,0))*INDEX($J$358:$R$361,MATCH(O$364,$I$358:$I$361,0),MATCH(O$363,$J$357:$R$357,0))</f>
        <v>0</v>
      </c>
      <c r="P385" s="757" cm="1">
        <f t="array" ref="P385">INDEX($H385:$K385,0,MATCH(P$364,$H$364:$K$364,0))*INDEX($J$358:$R$361,MATCH(P$364,$I$358:$I$361,0),MATCH(P$363,$J$357:$R$357,0))</f>
        <v>0</v>
      </c>
      <c r="Q385" s="757" cm="1">
        <f t="array" ref="Q385">INDEX($H385:$K385,0,MATCH(Q$364,$H$364:$K$364,0))*INDEX($J$358:$R$361,MATCH(Q$364,$I$358:$I$361,0),MATCH(Q$363,$J$357:$R$357,0))</f>
        <v>20</v>
      </c>
      <c r="R385" s="757" cm="1">
        <f t="array" ref="R385">INDEX($H385:$K385,0,MATCH(R$364,$H$364:$K$364,0))*INDEX($J$358:$R$361,MATCH(R$364,$I$358:$I$361,0),MATCH(R$363,$J$357:$R$357,0))</f>
        <v>0</v>
      </c>
      <c r="S385" s="757" cm="1">
        <f t="array" ref="S385">INDEX($H385:$K385,0,MATCH(S$364,$H$364:$K$364,0))*INDEX($J$358:$R$361,MATCH(S$364,$I$358:$I$361,0),MATCH(S$363,$J$357:$R$357,0))</f>
        <v>0</v>
      </c>
      <c r="T385" s="757" cm="1">
        <f t="array" ref="T385">INDEX($H385:$K385,0,MATCH(T$364,$H$364:$K$364,0))*INDEX($J$358:$R$361,MATCH(T$364,$I$358:$I$361,0),MATCH(T$363,$J$357:$R$357,0))</f>
        <v>0</v>
      </c>
      <c r="U385" s="757" cm="1">
        <f t="array" ref="U385">INDEX($H385:$K385,0,MATCH(U$364,$H$364:$K$364,0))*INDEX($J$358:$R$361,MATCH(U$364,$I$358:$I$361,0),MATCH(U$363,$J$357:$R$357,0))</f>
        <v>20</v>
      </c>
      <c r="V385" s="757" cm="1">
        <f t="array" ref="V385">INDEX($H385:$K385,0,MATCH(V$364,$H$364:$K$364,0))*INDEX($J$358:$R$361,MATCH(V$364,$I$358:$I$361,0),MATCH(V$363,$J$357:$R$357,0))</f>
        <v>0</v>
      </c>
      <c r="W385" s="757" cm="1">
        <f t="array" ref="W385">INDEX($H385:$K385,0,MATCH(W$364,$H$364:$K$364,0))*INDEX($J$358:$R$361,MATCH(W$364,$I$358:$I$361,0),MATCH(W$363,$J$357:$R$357,0))</f>
        <v>0</v>
      </c>
      <c r="X385" s="757" cm="1">
        <f t="array" ref="X385">INDEX($H385:$K385,0,MATCH(X$364,$H$364:$K$364,0))*INDEX($J$358:$R$361,MATCH(X$364,$I$358:$I$361,0),MATCH(X$363,$J$357:$R$357,0))</f>
        <v>0</v>
      </c>
      <c r="Y385" s="757" cm="1">
        <f t="array" ref="Y385">INDEX($H385:$K385,0,MATCH(Y$364,$H$364:$K$364,0))*INDEX($J$358:$R$361,MATCH(Y$364,$I$358:$I$361,0),MATCH(Y$363,$J$357:$R$357,0))</f>
        <v>20</v>
      </c>
      <c r="Z385" s="757" cm="1">
        <f t="array" ref="Z385">INDEX($H385:$K385,0,MATCH(Z$364,$H$364:$K$364,0))*INDEX($J$358:$R$361,MATCH(Z$364,$I$358:$I$361,0),MATCH(Z$363,$J$357:$R$357,0))</f>
        <v>0</v>
      </c>
      <c r="AA385" s="757" cm="1">
        <f t="array" ref="AA385">INDEX($H385:$K385,0,MATCH(AA$364,$H$364:$K$364,0))*INDEX($J$358:$R$361,MATCH(AA$364,$I$358:$I$361,0),MATCH(AA$363,$J$357:$R$357,0))</f>
        <v>0</v>
      </c>
      <c r="AB385" s="757" cm="1">
        <f t="array" ref="AB385">INDEX($H385:$K385,0,MATCH(AB$364,$H$364:$K$364,0))*INDEX($J$358:$R$361,MATCH(AB$364,$I$358:$I$361,0),MATCH(AB$363,$J$357:$R$357,0))</f>
        <v>0</v>
      </c>
      <c r="AC385" s="757" cm="1">
        <f t="array" ref="AC385">INDEX($H385:$K385,0,MATCH(AC$364,$H$364:$K$364,0))*INDEX($J$358:$R$361,MATCH(AC$364,$I$358:$I$361,0),MATCH(AC$363,$J$357:$R$357,0))</f>
        <v>20</v>
      </c>
      <c r="AD385" s="757" cm="1">
        <f t="array" ref="AD385">INDEX($H385:$K385,0,MATCH(AD$364,$H$364:$K$364,0))*INDEX($J$358:$R$361,MATCH(AD$364,$I$358:$I$361,0),MATCH(AD$363,$J$357:$R$357,0))</f>
        <v>0</v>
      </c>
      <c r="AE385" s="757" cm="1">
        <f t="array" ref="AE385">INDEX($H385:$K385,0,MATCH(AE$364,$H$364:$K$364,0))*INDEX($J$358:$R$361,MATCH(AE$364,$I$358:$I$361,0),MATCH(AE$363,$J$357:$R$357,0))</f>
        <v>0</v>
      </c>
      <c r="AF385" s="757" cm="1">
        <f t="array" ref="AF385">INDEX($H385:$K385,0,MATCH(AF$364,$H$364:$K$364,0))*INDEX($J$358:$R$361,MATCH(AF$364,$I$358:$I$361,0),MATCH(AF$363,$J$357:$R$357,0))</f>
        <v>0</v>
      </c>
      <c r="AG385" s="757" cm="1">
        <f t="array" ref="AG385">INDEX($H385:$K385,0,MATCH(AG$364,$H$364:$K$364,0))*INDEX($J$358:$R$361,MATCH(AG$364,$I$358:$I$361,0),MATCH(AG$363,$J$357:$R$357,0))</f>
        <v>20</v>
      </c>
      <c r="AH385" s="757" cm="1">
        <f t="array" ref="AH385">INDEX($H385:$K385,0,MATCH(AH$364,$H$364:$K$364,0))*INDEX($J$358:$R$361,MATCH(AH$364,$I$358:$I$361,0),MATCH(AH$363,$J$357:$R$357,0))</f>
        <v>0</v>
      </c>
      <c r="AI385" s="757" cm="1">
        <f t="array" ref="AI385">INDEX($H385:$K385,0,MATCH(AI$364,$H$364:$K$364,0))*INDEX($J$358:$R$361,MATCH(AI$364,$I$358:$I$361,0),MATCH(AI$363,$J$357:$R$357,0))</f>
        <v>0</v>
      </c>
      <c r="AJ385" s="757" cm="1">
        <f t="array" ref="AJ385">INDEX($H385:$K385,0,MATCH(AJ$364,$H$364:$K$364,0))*INDEX($J$358:$R$361,MATCH(AJ$364,$I$358:$I$361,0),MATCH(AJ$363,$J$357:$R$357,0))</f>
        <v>0</v>
      </c>
      <c r="AK385" s="757" cm="1">
        <f t="array" ref="AK385">INDEX($H385:$K385,0,MATCH(AK$364,$H$364:$K$364,0))*INDEX($J$358:$R$361,MATCH(AK$364,$I$358:$I$361,0),MATCH(AK$363,$J$357:$R$357,0))</f>
        <v>20</v>
      </c>
      <c r="AL385" s="757" cm="1">
        <f t="array" ref="AL385">INDEX($H385:$K385,0,MATCH(AL$364,$H$364:$K$364,0))*INDEX($J$358:$R$361,MATCH(AL$364,$I$358:$I$361,0),MATCH(AL$363,$J$357:$R$357,0))</f>
        <v>0</v>
      </c>
      <c r="AM385" s="757" cm="1">
        <f t="array" ref="AM385">INDEX($H385:$K385,0,MATCH(AM$364,$H$364:$K$364,0))*INDEX($J$358:$R$361,MATCH(AM$364,$I$358:$I$361,0),MATCH(AM$363,$J$357:$R$357,0))</f>
        <v>0</v>
      </c>
      <c r="AN385" s="757" cm="1">
        <f t="array" ref="AN385">INDEX($H385:$K385,0,MATCH(AN$364,$H$364:$K$364,0))*INDEX($J$358:$R$361,MATCH(AN$364,$I$358:$I$361,0),MATCH(AN$363,$J$357:$R$357,0))</f>
        <v>0</v>
      </c>
      <c r="AO385" s="757" cm="1">
        <f t="array" ref="AO385">INDEX($H385:$K385,0,MATCH(AO$364,$H$364:$K$364,0))*INDEX($J$358:$R$361,MATCH(AO$364,$I$358:$I$361,0),MATCH(AO$363,$J$357:$R$357,0))</f>
        <v>20</v>
      </c>
      <c r="AP385" s="757" cm="1">
        <f t="array" ref="AP385">INDEX($H385:$K385,0,MATCH(AP$364,$H$364:$K$364,0))*INDEX($J$358:$R$361,MATCH(AP$364,$I$358:$I$361,0),MATCH(AP$363,$J$357:$R$357,0))</f>
        <v>0</v>
      </c>
      <c r="AQ385" s="757" cm="1">
        <f t="array" ref="AQ385">INDEX($H385:$K385,0,MATCH(AQ$364,$H$364:$K$364,0))*INDEX($J$358:$R$361,MATCH(AQ$364,$I$358:$I$361,0),MATCH(AQ$363,$J$357:$R$357,0))</f>
        <v>0</v>
      </c>
      <c r="AR385" s="757" cm="1">
        <f t="array" ref="AR385">INDEX($H385:$K385,0,MATCH(AR$364,$H$364:$K$364,0))*INDEX($J$358:$R$361,MATCH(AR$364,$I$358:$I$361,0),MATCH(AR$363,$J$357:$R$357,0))</f>
        <v>0</v>
      </c>
      <c r="AS385" s="757" cm="1">
        <f t="array" ref="AS385">INDEX($H385:$K385,0,MATCH(AS$364,$H$364:$K$364,0))*INDEX($J$358:$R$361,MATCH(AS$364,$I$358:$I$361,0),MATCH(AS$363,$J$357:$R$357,0))</f>
        <v>20</v>
      </c>
      <c r="AT385" s="757" cm="1">
        <f t="array" ref="AT385">INDEX($H385:$K385,0,MATCH(AT$364,$H$364:$K$364,0))*INDEX($J$358:$R$361,MATCH(AT$364,$I$358:$I$361,0),MATCH(AT$363,$J$357:$R$357,0))</f>
        <v>0</v>
      </c>
      <c r="AU385" s="757" cm="1">
        <f t="array" ref="AU385">INDEX($H385:$K385,0,MATCH(AU$364,$H$364:$K$364,0))*INDEX($J$358:$R$361,MATCH(AU$364,$I$358:$I$361,0),MATCH(AU$363,$J$357:$R$357,0))</f>
        <v>0</v>
      </c>
      <c r="AV385" s="187"/>
      <c r="AW385" s="187"/>
      <c r="AX385" s="16"/>
      <c r="AY385" s="8"/>
      <c r="AZ385" s="8"/>
      <c r="BA385" s="8"/>
    </row>
    <row r="386" spans="1:53" ht="14.5" outlineLevel="1" x14ac:dyDescent="0.35">
      <c r="A386" s="6"/>
      <c r="B386" s="7"/>
      <c r="C386" s="17"/>
      <c r="D386" s="17"/>
      <c r="E386" s="17"/>
      <c r="F386" s="26"/>
      <c r="G386" s="26" t="str">
        <f t="shared" si="178"/>
        <v>AAAWA1a</v>
      </c>
      <c r="H386" s="223">
        <f t="shared" ref="H386:K386" si="191">INDEX($Z$184:$AC$196,MATCH($M146,$Y$184:$Y$196,0),MATCH(H$364,$Z$183:$AC$183,0))</f>
        <v>0</v>
      </c>
      <c r="I386" s="223">
        <f t="shared" si="191"/>
        <v>20</v>
      </c>
      <c r="J386" s="223">
        <f t="shared" si="191"/>
        <v>0</v>
      </c>
      <c r="K386" s="223">
        <f t="shared" si="191"/>
        <v>0</v>
      </c>
      <c r="L386" s="757" cm="1">
        <f t="array" ref="L386">INDEX($H386:$K386,0,MATCH(L$364,$H$364:$K$364,0))*INDEX($J$358:$R$361,MATCH(L$364,$I$358:$I$361,0),MATCH(L$363,$J$357:$R$357,0))</f>
        <v>0</v>
      </c>
      <c r="M386" s="757" cm="1">
        <f t="array" ref="M386">INDEX($H386:$K386,0,MATCH(M$364,$H$364:$K$364,0))*INDEX($J$358:$R$361,MATCH(M$364,$I$358:$I$361,0),MATCH(M$363,$J$357:$R$357,0))</f>
        <v>20</v>
      </c>
      <c r="N386" s="757" cm="1">
        <f t="array" ref="N386">INDEX($H386:$K386,0,MATCH(N$364,$H$364:$K$364,0))*INDEX($J$358:$R$361,MATCH(N$364,$I$358:$I$361,0),MATCH(N$363,$J$357:$R$357,0))</f>
        <v>0</v>
      </c>
      <c r="O386" s="757" cm="1">
        <f t="array" ref="O386">INDEX($H386:$K386,0,MATCH(O$364,$H$364:$K$364,0))*INDEX($J$358:$R$361,MATCH(O$364,$I$358:$I$361,0),MATCH(O$363,$J$357:$R$357,0))</f>
        <v>0</v>
      </c>
      <c r="P386" s="757" cm="1">
        <f t="array" ref="P386">INDEX($H386:$K386,0,MATCH(P$364,$H$364:$K$364,0))*INDEX($J$358:$R$361,MATCH(P$364,$I$358:$I$361,0),MATCH(P$363,$J$357:$R$357,0))</f>
        <v>0</v>
      </c>
      <c r="Q386" s="757" cm="1">
        <f t="array" ref="Q386">INDEX($H386:$K386,0,MATCH(Q$364,$H$364:$K$364,0))*INDEX($J$358:$R$361,MATCH(Q$364,$I$358:$I$361,0),MATCH(Q$363,$J$357:$R$357,0))</f>
        <v>20</v>
      </c>
      <c r="R386" s="757" cm="1">
        <f t="array" ref="R386">INDEX($H386:$K386,0,MATCH(R$364,$H$364:$K$364,0))*INDEX($J$358:$R$361,MATCH(R$364,$I$358:$I$361,0),MATCH(R$363,$J$357:$R$357,0))</f>
        <v>0</v>
      </c>
      <c r="S386" s="757" cm="1">
        <f t="array" ref="S386">INDEX($H386:$K386,0,MATCH(S$364,$H$364:$K$364,0))*INDEX($J$358:$R$361,MATCH(S$364,$I$358:$I$361,0),MATCH(S$363,$J$357:$R$357,0))</f>
        <v>0</v>
      </c>
      <c r="T386" s="757" cm="1">
        <f t="array" ref="T386">INDEX($H386:$K386,0,MATCH(T$364,$H$364:$K$364,0))*INDEX($J$358:$R$361,MATCH(T$364,$I$358:$I$361,0),MATCH(T$363,$J$357:$R$357,0))</f>
        <v>0</v>
      </c>
      <c r="U386" s="757" cm="1">
        <f t="array" ref="U386">INDEX($H386:$K386,0,MATCH(U$364,$H$364:$K$364,0))*INDEX($J$358:$R$361,MATCH(U$364,$I$358:$I$361,0),MATCH(U$363,$J$357:$R$357,0))</f>
        <v>20</v>
      </c>
      <c r="V386" s="757" cm="1">
        <f t="array" ref="V386">INDEX($H386:$K386,0,MATCH(V$364,$H$364:$K$364,0))*INDEX($J$358:$R$361,MATCH(V$364,$I$358:$I$361,0),MATCH(V$363,$J$357:$R$357,0))</f>
        <v>0</v>
      </c>
      <c r="W386" s="757" cm="1">
        <f t="array" ref="W386">INDEX($H386:$K386,0,MATCH(W$364,$H$364:$K$364,0))*INDEX($J$358:$R$361,MATCH(W$364,$I$358:$I$361,0),MATCH(W$363,$J$357:$R$357,0))</f>
        <v>0</v>
      </c>
      <c r="X386" s="757" cm="1">
        <f t="array" ref="X386">INDEX($H386:$K386,0,MATCH(X$364,$H$364:$K$364,0))*INDEX($J$358:$R$361,MATCH(X$364,$I$358:$I$361,0),MATCH(X$363,$J$357:$R$357,0))</f>
        <v>0</v>
      </c>
      <c r="Y386" s="757" cm="1">
        <f t="array" ref="Y386">INDEX($H386:$K386,0,MATCH(Y$364,$H$364:$K$364,0))*INDEX($J$358:$R$361,MATCH(Y$364,$I$358:$I$361,0),MATCH(Y$363,$J$357:$R$357,0))</f>
        <v>20</v>
      </c>
      <c r="Z386" s="757" cm="1">
        <f t="array" ref="Z386">INDEX($H386:$K386,0,MATCH(Z$364,$H$364:$K$364,0))*INDEX($J$358:$R$361,MATCH(Z$364,$I$358:$I$361,0),MATCH(Z$363,$J$357:$R$357,0))</f>
        <v>0</v>
      </c>
      <c r="AA386" s="757" cm="1">
        <f t="array" ref="AA386">INDEX($H386:$K386,0,MATCH(AA$364,$H$364:$K$364,0))*INDEX($J$358:$R$361,MATCH(AA$364,$I$358:$I$361,0),MATCH(AA$363,$J$357:$R$357,0))</f>
        <v>0</v>
      </c>
      <c r="AB386" s="757" cm="1">
        <f t="array" ref="AB386">INDEX($H386:$K386,0,MATCH(AB$364,$H$364:$K$364,0))*INDEX($J$358:$R$361,MATCH(AB$364,$I$358:$I$361,0),MATCH(AB$363,$J$357:$R$357,0))</f>
        <v>0</v>
      </c>
      <c r="AC386" s="757" cm="1">
        <f t="array" ref="AC386">INDEX($H386:$K386,0,MATCH(AC$364,$H$364:$K$364,0))*INDEX($J$358:$R$361,MATCH(AC$364,$I$358:$I$361,0),MATCH(AC$363,$J$357:$R$357,0))</f>
        <v>20</v>
      </c>
      <c r="AD386" s="757" cm="1">
        <f t="array" ref="AD386">INDEX($H386:$K386,0,MATCH(AD$364,$H$364:$K$364,0))*INDEX($J$358:$R$361,MATCH(AD$364,$I$358:$I$361,0),MATCH(AD$363,$J$357:$R$357,0))</f>
        <v>0</v>
      </c>
      <c r="AE386" s="757" cm="1">
        <f t="array" ref="AE386">INDEX($H386:$K386,0,MATCH(AE$364,$H$364:$K$364,0))*INDEX($J$358:$R$361,MATCH(AE$364,$I$358:$I$361,0),MATCH(AE$363,$J$357:$R$357,0))</f>
        <v>0</v>
      </c>
      <c r="AF386" s="757" cm="1">
        <f t="array" ref="AF386">INDEX($H386:$K386,0,MATCH(AF$364,$H$364:$K$364,0))*INDEX($J$358:$R$361,MATCH(AF$364,$I$358:$I$361,0),MATCH(AF$363,$J$357:$R$357,0))</f>
        <v>0</v>
      </c>
      <c r="AG386" s="757" cm="1">
        <f t="array" ref="AG386">INDEX($H386:$K386,0,MATCH(AG$364,$H$364:$K$364,0))*INDEX($J$358:$R$361,MATCH(AG$364,$I$358:$I$361,0),MATCH(AG$363,$J$357:$R$357,0))</f>
        <v>20</v>
      </c>
      <c r="AH386" s="757" cm="1">
        <f t="array" ref="AH386">INDEX($H386:$K386,0,MATCH(AH$364,$H$364:$K$364,0))*INDEX($J$358:$R$361,MATCH(AH$364,$I$358:$I$361,0),MATCH(AH$363,$J$357:$R$357,0))</f>
        <v>0</v>
      </c>
      <c r="AI386" s="757" cm="1">
        <f t="array" ref="AI386">INDEX($H386:$K386,0,MATCH(AI$364,$H$364:$K$364,0))*INDEX($J$358:$R$361,MATCH(AI$364,$I$358:$I$361,0),MATCH(AI$363,$J$357:$R$357,0))</f>
        <v>0</v>
      </c>
      <c r="AJ386" s="757" cm="1">
        <f t="array" ref="AJ386">INDEX($H386:$K386,0,MATCH(AJ$364,$H$364:$K$364,0))*INDEX($J$358:$R$361,MATCH(AJ$364,$I$358:$I$361,0),MATCH(AJ$363,$J$357:$R$357,0))</f>
        <v>0</v>
      </c>
      <c r="AK386" s="757" cm="1">
        <f t="array" ref="AK386">INDEX($H386:$K386,0,MATCH(AK$364,$H$364:$K$364,0))*INDEX($J$358:$R$361,MATCH(AK$364,$I$358:$I$361,0),MATCH(AK$363,$J$357:$R$357,0))</f>
        <v>20</v>
      </c>
      <c r="AL386" s="757" cm="1">
        <f t="array" ref="AL386">INDEX($H386:$K386,0,MATCH(AL$364,$H$364:$K$364,0))*INDEX($J$358:$R$361,MATCH(AL$364,$I$358:$I$361,0),MATCH(AL$363,$J$357:$R$357,0))</f>
        <v>0</v>
      </c>
      <c r="AM386" s="757" cm="1">
        <f t="array" ref="AM386">INDEX($H386:$K386,0,MATCH(AM$364,$H$364:$K$364,0))*INDEX($J$358:$R$361,MATCH(AM$364,$I$358:$I$361,0),MATCH(AM$363,$J$357:$R$357,0))</f>
        <v>0</v>
      </c>
      <c r="AN386" s="757" cm="1">
        <f t="array" ref="AN386">INDEX($H386:$K386,0,MATCH(AN$364,$H$364:$K$364,0))*INDEX($J$358:$R$361,MATCH(AN$364,$I$358:$I$361,0),MATCH(AN$363,$J$357:$R$357,0))</f>
        <v>0</v>
      </c>
      <c r="AO386" s="757" cm="1">
        <f t="array" ref="AO386">INDEX($H386:$K386,0,MATCH(AO$364,$H$364:$K$364,0))*INDEX($J$358:$R$361,MATCH(AO$364,$I$358:$I$361,0),MATCH(AO$363,$J$357:$R$357,0))</f>
        <v>20</v>
      </c>
      <c r="AP386" s="757" cm="1">
        <f t="array" ref="AP386">INDEX($H386:$K386,0,MATCH(AP$364,$H$364:$K$364,0))*INDEX($J$358:$R$361,MATCH(AP$364,$I$358:$I$361,0),MATCH(AP$363,$J$357:$R$357,0))</f>
        <v>0</v>
      </c>
      <c r="AQ386" s="757" cm="1">
        <f t="array" ref="AQ386">INDEX($H386:$K386,0,MATCH(AQ$364,$H$364:$K$364,0))*INDEX($J$358:$R$361,MATCH(AQ$364,$I$358:$I$361,0),MATCH(AQ$363,$J$357:$R$357,0))</f>
        <v>0</v>
      </c>
      <c r="AR386" s="757" cm="1">
        <f t="array" ref="AR386">INDEX($H386:$K386,0,MATCH(AR$364,$H$364:$K$364,0))*INDEX($J$358:$R$361,MATCH(AR$364,$I$358:$I$361,0),MATCH(AR$363,$J$357:$R$357,0))</f>
        <v>0</v>
      </c>
      <c r="AS386" s="757" cm="1">
        <f t="array" ref="AS386">INDEX($H386:$K386,0,MATCH(AS$364,$H$364:$K$364,0))*INDEX($J$358:$R$361,MATCH(AS$364,$I$358:$I$361,0),MATCH(AS$363,$J$357:$R$357,0))</f>
        <v>20</v>
      </c>
      <c r="AT386" s="757" cm="1">
        <f t="array" ref="AT386">INDEX($H386:$K386,0,MATCH(AT$364,$H$364:$K$364,0))*INDEX($J$358:$R$361,MATCH(AT$364,$I$358:$I$361,0),MATCH(AT$363,$J$357:$R$357,0))</f>
        <v>0</v>
      </c>
      <c r="AU386" s="757" cm="1">
        <f t="array" ref="AU386">INDEX($H386:$K386,0,MATCH(AU$364,$H$364:$K$364,0))*INDEX($J$358:$R$361,MATCH(AU$364,$I$358:$I$361,0),MATCH(AU$363,$J$357:$R$357,0))</f>
        <v>0</v>
      </c>
      <c r="AV386" s="187"/>
      <c r="AW386" s="187"/>
      <c r="AX386" s="16"/>
      <c r="AY386" s="8"/>
      <c r="AZ386" s="8"/>
      <c r="BA386" s="8"/>
    </row>
    <row r="387" spans="1:53" ht="14.5" outlineLevel="1" x14ac:dyDescent="0.35">
      <c r="A387" s="6"/>
      <c r="B387" s="7"/>
      <c r="C387" s="17"/>
      <c r="D387" s="17"/>
      <c r="E387" s="17"/>
      <c r="F387" s="26"/>
      <c r="G387" s="26" t="str">
        <f t="shared" si="178"/>
        <v>YAAA2Wa</v>
      </c>
      <c r="H387" s="223">
        <f t="shared" ref="H387:K387" si="192">INDEX($Z$184:$AC$196,MATCH($M147,$Y$184:$Y$196,0),MATCH(H$364,$Z$183:$AC$183,0))</f>
        <v>0</v>
      </c>
      <c r="I387" s="223">
        <f t="shared" si="192"/>
        <v>20</v>
      </c>
      <c r="J387" s="223">
        <f t="shared" si="192"/>
        <v>0</v>
      </c>
      <c r="K387" s="223">
        <f t="shared" si="192"/>
        <v>0</v>
      </c>
      <c r="L387" s="757" cm="1">
        <f t="array" ref="L387">INDEX($H387:$K387,0,MATCH(L$364,$H$364:$K$364,0))*INDEX($J$358:$R$361,MATCH(L$364,$I$358:$I$361,0),MATCH(L$363,$J$357:$R$357,0))</f>
        <v>0</v>
      </c>
      <c r="M387" s="757" cm="1">
        <f t="array" ref="M387">INDEX($H387:$K387,0,MATCH(M$364,$H$364:$K$364,0))*INDEX($J$358:$R$361,MATCH(M$364,$I$358:$I$361,0),MATCH(M$363,$J$357:$R$357,0))</f>
        <v>20</v>
      </c>
      <c r="N387" s="757" cm="1">
        <f t="array" ref="N387">INDEX($H387:$K387,0,MATCH(N$364,$H$364:$K$364,0))*INDEX($J$358:$R$361,MATCH(N$364,$I$358:$I$361,0),MATCH(N$363,$J$357:$R$357,0))</f>
        <v>0</v>
      </c>
      <c r="O387" s="757" cm="1">
        <f t="array" ref="O387">INDEX($H387:$K387,0,MATCH(O$364,$H$364:$K$364,0))*INDEX($J$358:$R$361,MATCH(O$364,$I$358:$I$361,0),MATCH(O$363,$J$357:$R$357,0))</f>
        <v>0</v>
      </c>
      <c r="P387" s="757" cm="1">
        <f t="array" ref="P387">INDEX($H387:$K387,0,MATCH(P$364,$H$364:$K$364,0))*INDEX($J$358:$R$361,MATCH(P$364,$I$358:$I$361,0),MATCH(P$363,$J$357:$R$357,0))</f>
        <v>0</v>
      </c>
      <c r="Q387" s="757" cm="1">
        <f t="array" ref="Q387">INDEX($H387:$K387,0,MATCH(Q$364,$H$364:$K$364,0))*INDEX($J$358:$R$361,MATCH(Q$364,$I$358:$I$361,0),MATCH(Q$363,$J$357:$R$357,0))</f>
        <v>20</v>
      </c>
      <c r="R387" s="757" cm="1">
        <f t="array" ref="R387">INDEX($H387:$K387,0,MATCH(R$364,$H$364:$K$364,0))*INDEX($J$358:$R$361,MATCH(R$364,$I$358:$I$361,0),MATCH(R$363,$J$357:$R$357,0))</f>
        <v>0</v>
      </c>
      <c r="S387" s="757" cm="1">
        <f t="array" ref="S387">INDEX($H387:$K387,0,MATCH(S$364,$H$364:$K$364,0))*INDEX($J$358:$R$361,MATCH(S$364,$I$358:$I$361,0),MATCH(S$363,$J$357:$R$357,0))</f>
        <v>0</v>
      </c>
      <c r="T387" s="757" cm="1">
        <f t="array" ref="T387">INDEX($H387:$K387,0,MATCH(T$364,$H$364:$K$364,0))*INDEX($J$358:$R$361,MATCH(T$364,$I$358:$I$361,0),MATCH(T$363,$J$357:$R$357,0))</f>
        <v>0</v>
      </c>
      <c r="U387" s="757" cm="1">
        <f t="array" ref="U387">INDEX($H387:$K387,0,MATCH(U$364,$H$364:$K$364,0))*INDEX($J$358:$R$361,MATCH(U$364,$I$358:$I$361,0),MATCH(U$363,$J$357:$R$357,0))</f>
        <v>20</v>
      </c>
      <c r="V387" s="757" cm="1">
        <f t="array" ref="V387">INDEX($H387:$K387,0,MATCH(V$364,$H$364:$K$364,0))*INDEX($J$358:$R$361,MATCH(V$364,$I$358:$I$361,0),MATCH(V$363,$J$357:$R$357,0))</f>
        <v>0</v>
      </c>
      <c r="W387" s="757" cm="1">
        <f t="array" ref="W387">INDEX($H387:$K387,0,MATCH(W$364,$H$364:$K$364,0))*INDEX($J$358:$R$361,MATCH(W$364,$I$358:$I$361,0),MATCH(W$363,$J$357:$R$357,0))</f>
        <v>0</v>
      </c>
      <c r="X387" s="757" cm="1">
        <f t="array" ref="X387">INDEX($H387:$K387,0,MATCH(X$364,$H$364:$K$364,0))*INDEX($J$358:$R$361,MATCH(X$364,$I$358:$I$361,0),MATCH(X$363,$J$357:$R$357,0))</f>
        <v>0</v>
      </c>
      <c r="Y387" s="757" cm="1">
        <f t="array" ref="Y387">INDEX($H387:$K387,0,MATCH(Y$364,$H$364:$K$364,0))*INDEX($J$358:$R$361,MATCH(Y$364,$I$358:$I$361,0),MATCH(Y$363,$J$357:$R$357,0))</f>
        <v>20</v>
      </c>
      <c r="Z387" s="757" cm="1">
        <f t="array" ref="Z387">INDEX($H387:$K387,0,MATCH(Z$364,$H$364:$K$364,0))*INDEX($J$358:$R$361,MATCH(Z$364,$I$358:$I$361,0),MATCH(Z$363,$J$357:$R$357,0))</f>
        <v>0</v>
      </c>
      <c r="AA387" s="757" cm="1">
        <f t="array" ref="AA387">INDEX($H387:$K387,0,MATCH(AA$364,$H$364:$K$364,0))*INDEX($J$358:$R$361,MATCH(AA$364,$I$358:$I$361,0),MATCH(AA$363,$J$357:$R$357,0))</f>
        <v>0</v>
      </c>
      <c r="AB387" s="757" cm="1">
        <f t="array" ref="AB387">INDEX($H387:$K387,0,MATCH(AB$364,$H$364:$K$364,0))*INDEX($J$358:$R$361,MATCH(AB$364,$I$358:$I$361,0),MATCH(AB$363,$J$357:$R$357,0))</f>
        <v>0</v>
      </c>
      <c r="AC387" s="757" cm="1">
        <f t="array" ref="AC387">INDEX($H387:$K387,0,MATCH(AC$364,$H$364:$K$364,0))*INDEX($J$358:$R$361,MATCH(AC$364,$I$358:$I$361,0),MATCH(AC$363,$J$357:$R$357,0))</f>
        <v>20</v>
      </c>
      <c r="AD387" s="757" cm="1">
        <f t="array" ref="AD387">INDEX($H387:$K387,0,MATCH(AD$364,$H$364:$K$364,0))*INDEX($J$358:$R$361,MATCH(AD$364,$I$358:$I$361,0),MATCH(AD$363,$J$357:$R$357,0))</f>
        <v>0</v>
      </c>
      <c r="AE387" s="757" cm="1">
        <f t="array" ref="AE387">INDEX($H387:$K387,0,MATCH(AE$364,$H$364:$K$364,0))*INDEX($J$358:$R$361,MATCH(AE$364,$I$358:$I$361,0),MATCH(AE$363,$J$357:$R$357,0))</f>
        <v>0</v>
      </c>
      <c r="AF387" s="757" cm="1">
        <f t="array" ref="AF387">INDEX($H387:$K387,0,MATCH(AF$364,$H$364:$K$364,0))*INDEX($J$358:$R$361,MATCH(AF$364,$I$358:$I$361,0),MATCH(AF$363,$J$357:$R$357,0))</f>
        <v>0</v>
      </c>
      <c r="AG387" s="757" cm="1">
        <f t="array" ref="AG387">INDEX($H387:$K387,0,MATCH(AG$364,$H$364:$K$364,0))*INDEX($J$358:$R$361,MATCH(AG$364,$I$358:$I$361,0),MATCH(AG$363,$J$357:$R$357,0))</f>
        <v>20</v>
      </c>
      <c r="AH387" s="757" cm="1">
        <f t="array" ref="AH387">INDEX($H387:$K387,0,MATCH(AH$364,$H$364:$K$364,0))*INDEX($J$358:$R$361,MATCH(AH$364,$I$358:$I$361,0),MATCH(AH$363,$J$357:$R$357,0))</f>
        <v>0</v>
      </c>
      <c r="AI387" s="757" cm="1">
        <f t="array" ref="AI387">INDEX($H387:$K387,0,MATCH(AI$364,$H$364:$K$364,0))*INDEX($J$358:$R$361,MATCH(AI$364,$I$358:$I$361,0),MATCH(AI$363,$J$357:$R$357,0))</f>
        <v>0</v>
      </c>
      <c r="AJ387" s="757" cm="1">
        <f t="array" ref="AJ387">INDEX($H387:$K387,0,MATCH(AJ$364,$H$364:$K$364,0))*INDEX($J$358:$R$361,MATCH(AJ$364,$I$358:$I$361,0),MATCH(AJ$363,$J$357:$R$357,0))</f>
        <v>0</v>
      </c>
      <c r="AK387" s="757" cm="1">
        <f t="array" ref="AK387">INDEX($H387:$K387,0,MATCH(AK$364,$H$364:$K$364,0))*INDEX($J$358:$R$361,MATCH(AK$364,$I$358:$I$361,0),MATCH(AK$363,$J$357:$R$357,0))</f>
        <v>20</v>
      </c>
      <c r="AL387" s="757" cm="1">
        <f t="array" ref="AL387">INDEX($H387:$K387,0,MATCH(AL$364,$H$364:$K$364,0))*INDEX($J$358:$R$361,MATCH(AL$364,$I$358:$I$361,0),MATCH(AL$363,$J$357:$R$357,0))</f>
        <v>0</v>
      </c>
      <c r="AM387" s="757" cm="1">
        <f t="array" ref="AM387">INDEX($H387:$K387,0,MATCH(AM$364,$H$364:$K$364,0))*INDEX($J$358:$R$361,MATCH(AM$364,$I$358:$I$361,0),MATCH(AM$363,$J$357:$R$357,0))</f>
        <v>0</v>
      </c>
      <c r="AN387" s="757" cm="1">
        <f t="array" ref="AN387">INDEX($H387:$K387,0,MATCH(AN$364,$H$364:$K$364,0))*INDEX($J$358:$R$361,MATCH(AN$364,$I$358:$I$361,0),MATCH(AN$363,$J$357:$R$357,0))</f>
        <v>0</v>
      </c>
      <c r="AO387" s="757" cm="1">
        <f t="array" ref="AO387">INDEX($H387:$K387,0,MATCH(AO$364,$H$364:$K$364,0))*INDEX($J$358:$R$361,MATCH(AO$364,$I$358:$I$361,0),MATCH(AO$363,$J$357:$R$357,0))</f>
        <v>20</v>
      </c>
      <c r="AP387" s="757" cm="1">
        <f t="array" ref="AP387">INDEX($H387:$K387,0,MATCH(AP$364,$H$364:$K$364,0))*INDEX($J$358:$R$361,MATCH(AP$364,$I$358:$I$361,0),MATCH(AP$363,$J$357:$R$357,0))</f>
        <v>0</v>
      </c>
      <c r="AQ387" s="757" cm="1">
        <f t="array" ref="AQ387">INDEX($H387:$K387,0,MATCH(AQ$364,$H$364:$K$364,0))*INDEX($J$358:$R$361,MATCH(AQ$364,$I$358:$I$361,0),MATCH(AQ$363,$J$357:$R$357,0))</f>
        <v>0</v>
      </c>
      <c r="AR387" s="757" cm="1">
        <f t="array" ref="AR387">INDEX($H387:$K387,0,MATCH(AR$364,$H$364:$K$364,0))*INDEX($J$358:$R$361,MATCH(AR$364,$I$358:$I$361,0),MATCH(AR$363,$J$357:$R$357,0))</f>
        <v>0</v>
      </c>
      <c r="AS387" s="757" cm="1">
        <f t="array" ref="AS387">INDEX($H387:$K387,0,MATCH(AS$364,$H$364:$K$364,0))*INDEX($J$358:$R$361,MATCH(AS$364,$I$358:$I$361,0),MATCH(AS$363,$J$357:$R$357,0))</f>
        <v>20</v>
      </c>
      <c r="AT387" s="757" cm="1">
        <f t="array" ref="AT387">INDEX($H387:$K387,0,MATCH(AT$364,$H$364:$K$364,0))*INDEX($J$358:$R$361,MATCH(AT$364,$I$358:$I$361,0),MATCH(AT$363,$J$357:$R$357,0))</f>
        <v>0</v>
      </c>
      <c r="AU387" s="757" cm="1">
        <f t="array" ref="AU387">INDEX($H387:$K387,0,MATCH(AU$364,$H$364:$K$364,0))*INDEX($J$358:$R$361,MATCH(AU$364,$I$358:$I$361,0),MATCH(AU$363,$J$357:$R$357,0))</f>
        <v>0</v>
      </c>
      <c r="AV387" s="187"/>
      <c r="AW387" s="187"/>
      <c r="AX387" s="16"/>
      <c r="AY387" s="8"/>
      <c r="AZ387" s="8"/>
      <c r="BA387" s="8"/>
    </row>
    <row r="388" spans="1:53" ht="14.5" outlineLevel="1" x14ac:dyDescent="0.35">
      <c r="A388" s="6"/>
      <c r="B388" s="7"/>
      <c r="C388" s="17"/>
      <c r="D388" s="17"/>
      <c r="E388" s="17"/>
      <c r="F388" s="26"/>
      <c r="G388" s="26" t="str">
        <f t="shared" si="178"/>
        <v>AYAWA1w</v>
      </c>
      <c r="H388" s="223">
        <f t="shared" ref="H388:K388" si="193">INDEX($Z$184:$AC$196,MATCH($M148,$Y$184:$Y$196,0),MATCH(H$364,$Z$183:$AC$183,0))</f>
        <v>0</v>
      </c>
      <c r="I388" s="223">
        <f t="shared" si="193"/>
        <v>78</v>
      </c>
      <c r="J388" s="945">
        <f>INDEX($Z$184:$AC$196,MATCH($M148,$Y$184:$Y$196,0),MATCH(J$364,$Z$183:$AC$183,0))-10</f>
        <v>9</v>
      </c>
      <c r="K388" s="223">
        <f t="shared" si="193"/>
        <v>0</v>
      </c>
      <c r="L388" s="757" cm="1">
        <f t="array" ref="L388">INDEX($H388:$K388,0,MATCH(L$364,$H$364:$K$364,0))*INDEX($J$358:$R$361,MATCH(L$364,$I$358:$I$361,0),MATCH(L$363,$J$357:$R$357,0))</f>
        <v>0</v>
      </c>
      <c r="M388" s="757" cm="1">
        <f t="array" ref="M388">INDEX($H388:$K388,0,MATCH(M$364,$H$364:$K$364,0))*INDEX($J$358:$R$361,MATCH(M$364,$I$358:$I$361,0),MATCH(M$363,$J$357:$R$357,0))</f>
        <v>78</v>
      </c>
      <c r="N388" s="757" cm="1">
        <f t="array" ref="N388">INDEX($H388:$K388,0,MATCH(N$364,$H$364:$K$364,0))*INDEX($J$358:$R$361,MATCH(N$364,$I$358:$I$361,0),MATCH(N$363,$J$357:$R$357,0))</f>
        <v>18</v>
      </c>
      <c r="O388" s="757" cm="1">
        <f t="array" ref="O388">INDEX($H388:$K388,0,MATCH(O$364,$H$364:$K$364,0))*INDEX($J$358:$R$361,MATCH(O$364,$I$358:$I$361,0),MATCH(O$363,$J$357:$R$357,0))</f>
        <v>0</v>
      </c>
      <c r="P388" s="757" cm="1">
        <f t="array" ref="P388">INDEX($H388:$K388,0,MATCH(P$364,$H$364:$K$364,0))*INDEX($J$358:$R$361,MATCH(P$364,$I$358:$I$361,0),MATCH(P$363,$J$357:$R$357,0))</f>
        <v>0</v>
      </c>
      <c r="Q388" s="757" cm="1">
        <f t="array" ref="Q388">INDEX($H388:$K388,0,MATCH(Q$364,$H$364:$K$364,0))*INDEX($J$358:$R$361,MATCH(Q$364,$I$358:$I$361,0),MATCH(Q$363,$J$357:$R$357,0))</f>
        <v>78</v>
      </c>
      <c r="R388" s="757" cm="1">
        <f t="array" ref="R388">INDEX($H388:$K388,0,MATCH(R$364,$H$364:$K$364,0))*INDEX($J$358:$R$361,MATCH(R$364,$I$358:$I$361,0),MATCH(R$363,$J$357:$R$357,0))</f>
        <v>18</v>
      </c>
      <c r="S388" s="757" cm="1">
        <f t="array" ref="S388">INDEX($H388:$K388,0,MATCH(S$364,$H$364:$K$364,0))*INDEX($J$358:$R$361,MATCH(S$364,$I$358:$I$361,0),MATCH(S$363,$J$357:$R$357,0))</f>
        <v>0</v>
      </c>
      <c r="T388" s="757" cm="1">
        <f t="array" ref="T388">INDEX($H388:$K388,0,MATCH(T$364,$H$364:$K$364,0))*INDEX($J$358:$R$361,MATCH(T$364,$I$358:$I$361,0),MATCH(T$363,$J$357:$R$357,0))</f>
        <v>0</v>
      </c>
      <c r="U388" s="757" cm="1">
        <f t="array" ref="U388">INDEX($H388:$K388,0,MATCH(U$364,$H$364:$K$364,0))*INDEX($J$358:$R$361,MATCH(U$364,$I$358:$I$361,0),MATCH(U$363,$J$357:$R$357,0))</f>
        <v>78</v>
      </c>
      <c r="V388" s="757" cm="1">
        <f t="array" ref="V388">INDEX($H388:$K388,0,MATCH(V$364,$H$364:$K$364,0))*INDEX($J$358:$R$361,MATCH(V$364,$I$358:$I$361,0),MATCH(V$363,$J$357:$R$357,0))</f>
        <v>9</v>
      </c>
      <c r="W388" s="757" cm="1">
        <f t="array" ref="W388">INDEX($H388:$K388,0,MATCH(W$364,$H$364:$K$364,0))*INDEX($J$358:$R$361,MATCH(W$364,$I$358:$I$361,0),MATCH(W$363,$J$357:$R$357,0))</f>
        <v>0</v>
      </c>
      <c r="X388" s="757" cm="1">
        <f t="array" ref="X388">INDEX($H388:$K388,0,MATCH(X$364,$H$364:$K$364,0))*INDEX($J$358:$R$361,MATCH(X$364,$I$358:$I$361,0),MATCH(X$363,$J$357:$R$357,0))</f>
        <v>0</v>
      </c>
      <c r="Y388" s="757" cm="1">
        <f t="array" ref="Y388">INDEX($H388:$K388,0,MATCH(Y$364,$H$364:$K$364,0))*INDEX($J$358:$R$361,MATCH(Y$364,$I$358:$I$361,0),MATCH(Y$363,$J$357:$R$357,0))</f>
        <v>78</v>
      </c>
      <c r="Z388" s="757" cm="1">
        <f t="array" ref="Z388">INDEX($H388:$K388,0,MATCH(Z$364,$H$364:$K$364,0))*INDEX($J$358:$R$361,MATCH(Z$364,$I$358:$I$361,0),MATCH(Z$363,$J$357:$R$357,0))</f>
        <v>9</v>
      </c>
      <c r="AA388" s="757" cm="1">
        <f t="array" ref="AA388">INDEX($H388:$K388,0,MATCH(AA$364,$H$364:$K$364,0))*INDEX($J$358:$R$361,MATCH(AA$364,$I$358:$I$361,0),MATCH(AA$363,$J$357:$R$357,0))</f>
        <v>0</v>
      </c>
      <c r="AB388" s="757" cm="1">
        <f t="array" ref="AB388">INDEX($H388:$K388,0,MATCH(AB$364,$H$364:$K$364,0))*INDEX($J$358:$R$361,MATCH(AB$364,$I$358:$I$361,0),MATCH(AB$363,$J$357:$R$357,0))</f>
        <v>0</v>
      </c>
      <c r="AC388" s="757" cm="1">
        <f t="array" ref="AC388">INDEX($H388:$K388,0,MATCH(AC$364,$H$364:$K$364,0))*INDEX($J$358:$R$361,MATCH(AC$364,$I$358:$I$361,0),MATCH(AC$363,$J$357:$R$357,0))</f>
        <v>78</v>
      </c>
      <c r="AD388" s="757" cm="1">
        <f t="array" ref="AD388">INDEX($H388:$K388,0,MATCH(AD$364,$H$364:$K$364,0))*INDEX($J$358:$R$361,MATCH(AD$364,$I$358:$I$361,0),MATCH(AD$363,$J$357:$R$357,0))</f>
        <v>9</v>
      </c>
      <c r="AE388" s="757" cm="1">
        <f t="array" ref="AE388">INDEX($H388:$K388,0,MATCH(AE$364,$H$364:$K$364,0))*INDEX($J$358:$R$361,MATCH(AE$364,$I$358:$I$361,0),MATCH(AE$363,$J$357:$R$357,0))</f>
        <v>0</v>
      </c>
      <c r="AF388" s="757" cm="1">
        <f t="array" ref="AF388">INDEX($H388:$K388,0,MATCH(AF$364,$H$364:$K$364,0))*INDEX($J$358:$R$361,MATCH(AF$364,$I$358:$I$361,0),MATCH(AF$363,$J$357:$R$357,0))</f>
        <v>0</v>
      </c>
      <c r="AG388" s="757" cm="1">
        <f t="array" ref="AG388">INDEX($H388:$K388,0,MATCH(AG$364,$H$364:$K$364,0))*INDEX($J$358:$R$361,MATCH(AG$364,$I$358:$I$361,0),MATCH(AG$363,$J$357:$R$357,0))</f>
        <v>78</v>
      </c>
      <c r="AH388" s="757" cm="1">
        <f t="array" ref="AH388">INDEX($H388:$K388,0,MATCH(AH$364,$H$364:$K$364,0))*INDEX($J$358:$R$361,MATCH(AH$364,$I$358:$I$361,0),MATCH(AH$363,$J$357:$R$357,0))</f>
        <v>9</v>
      </c>
      <c r="AI388" s="757" cm="1">
        <f t="array" ref="AI388">INDEX($H388:$K388,0,MATCH(AI$364,$H$364:$K$364,0))*INDEX($J$358:$R$361,MATCH(AI$364,$I$358:$I$361,0),MATCH(AI$363,$J$357:$R$357,0))</f>
        <v>0</v>
      </c>
      <c r="AJ388" s="757" cm="1">
        <f t="array" ref="AJ388">INDEX($H388:$K388,0,MATCH(AJ$364,$H$364:$K$364,0))*INDEX($J$358:$R$361,MATCH(AJ$364,$I$358:$I$361,0),MATCH(AJ$363,$J$357:$R$357,0))</f>
        <v>0</v>
      </c>
      <c r="AK388" s="757" cm="1">
        <f t="array" ref="AK388">INDEX($H388:$K388,0,MATCH(AK$364,$H$364:$K$364,0))*INDEX($J$358:$R$361,MATCH(AK$364,$I$358:$I$361,0),MATCH(AK$363,$J$357:$R$357,0))</f>
        <v>78</v>
      </c>
      <c r="AL388" s="757" cm="1">
        <f t="array" ref="AL388">INDEX($H388:$K388,0,MATCH(AL$364,$H$364:$K$364,0))*INDEX($J$358:$R$361,MATCH(AL$364,$I$358:$I$361,0),MATCH(AL$363,$J$357:$R$357,0))</f>
        <v>0</v>
      </c>
      <c r="AM388" s="757" cm="1">
        <f t="array" ref="AM388">INDEX($H388:$K388,0,MATCH(AM$364,$H$364:$K$364,0))*INDEX($J$358:$R$361,MATCH(AM$364,$I$358:$I$361,0),MATCH(AM$363,$J$357:$R$357,0))</f>
        <v>0</v>
      </c>
      <c r="AN388" s="757" cm="1">
        <f t="array" ref="AN388">INDEX($H388:$K388,0,MATCH(AN$364,$H$364:$K$364,0))*INDEX($J$358:$R$361,MATCH(AN$364,$I$358:$I$361,0),MATCH(AN$363,$J$357:$R$357,0))</f>
        <v>0</v>
      </c>
      <c r="AO388" s="757" cm="1">
        <f t="array" ref="AO388">INDEX($H388:$K388,0,MATCH(AO$364,$H$364:$K$364,0))*INDEX($J$358:$R$361,MATCH(AO$364,$I$358:$I$361,0),MATCH(AO$363,$J$357:$R$357,0))</f>
        <v>78</v>
      </c>
      <c r="AP388" s="757" cm="1">
        <f t="array" ref="AP388">INDEX($H388:$K388,0,MATCH(AP$364,$H$364:$K$364,0))*INDEX($J$358:$R$361,MATCH(AP$364,$I$358:$I$361,0),MATCH(AP$363,$J$357:$R$357,0))</f>
        <v>0</v>
      </c>
      <c r="AQ388" s="757" cm="1">
        <f t="array" ref="AQ388">INDEX($H388:$K388,0,MATCH(AQ$364,$H$364:$K$364,0))*INDEX($J$358:$R$361,MATCH(AQ$364,$I$358:$I$361,0),MATCH(AQ$363,$J$357:$R$357,0))</f>
        <v>0</v>
      </c>
      <c r="AR388" s="757" cm="1">
        <f t="array" ref="AR388">INDEX($H388:$K388,0,MATCH(AR$364,$H$364:$K$364,0))*INDEX($J$358:$R$361,MATCH(AR$364,$I$358:$I$361,0),MATCH(AR$363,$J$357:$R$357,0))</f>
        <v>0</v>
      </c>
      <c r="AS388" s="757" cm="1">
        <f t="array" ref="AS388">INDEX($H388:$K388,0,MATCH(AS$364,$H$364:$K$364,0))*INDEX($J$358:$R$361,MATCH(AS$364,$I$358:$I$361,0),MATCH(AS$363,$J$357:$R$357,0))</f>
        <v>78</v>
      </c>
      <c r="AT388" s="757" cm="1">
        <f t="array" ref="AT388">INDEX($H388:$K388,0,MATCH(AT$364,$H$364:$K$364,0))*INDEX($J$358:$R$361,MATCH(AT$364,$I$358:$I$361,0),MATCH(AT$363,$J$357:$R$357,0))</f>
        <v>0</v>
      </c>
      <c r="AU388" s="757" cm="1">
        <f t="array" ref="AU388">INDEX($H388:$K388,0,MATCH(AU$364,$H$364:$K$364,0))*INDEX($J$358:$R$361,MATCH(AU$364,$I$358:$I$361,0),MATCH(AU$363,$J$357:$R$357,0))</f>
        <v>0</v>
      </c>
      <c r="AV388" s="187"/>
      <c r="AW388" s="187"/>
      <c r="AX388" s="16"/>
      <c r="AY388" s="8"/>
      <c r="AZ388" s="8"/>
      <c r="BA388" s="8"/>
    </row>
    <row r="389" spans="1:53" ht="14.5" outlineLevel="1" x14ac:dyDescent="0.35">
      <c r="A389" s="6"/>
      <c r="B389" s="7"/>
      <c r="C389" s="17"/>
      <c r="D389" s="17"/>
      <c r="E389" s="17"/>
      <c r="F389" s="26"/>
      <c r="G389" s="26" t="str">
        <f t="shared" si="178"/>
        <v>AYAWA1wd</v>
      </c>
      <c r="H389" s="223">
        <f t="shared" ref="H389:K389" si="194">INDEX($Z$184:$AC$196,MATCH($M149,$Y$184:$Y$196,0),MATCH(H$364,$Z$183:$AC$183,0))</f>
        <v>0</v>
      </c>
      <c r="I389" s="223">
        <f t="shared" si="194"/>
        <v>78</v>
      </c>
      <c r="J389" s="945">
        <f>INDEX($Z$184:$AC$196,MATCH($M149,$Y$184:$Y$196,0),MATCH(J$364,$Z$183:$AC$183,0))-10</f>
        <v>9</v>
      </c>
      <c r="K389" s="223">
        <f t="shared" si="194"/>
        <v>0</v>
      </c>
      <c r="L389" s="757" cm="1">
        <f t="array" ref="L389">INDEX($H389:$K389,0,MATCH(L$364,$H$364:$K$364,0))*INDEX($J$358:$R$361,MATCH(L$364,$I$358:$I$361,0),MATCH(L$363,$J$357:$R$357,0))</f>
        <v>0</v>
      </c>
      <c r="M389" s="757" cm="1">
        <f t="array" ref="M389">INDEX($H389:$K389,0,MATCH(M$364,$H$364:$K$364,0))*INDEX($J$358:$R$361,MATCH(M$364,$I$358:$I$361,0),MATCH(M$363,$J$357:$R$357,0))</f>
        <v>78</v>
      </c>
      <c r="N389" s="757" cm="1">
        <f t="array" ref="N389">INDEX($H389:$K389,0,MATCH(N$364,$H$364:$K$364,0))*INDEX($J$358:$R$361,MATCH(N$364,$I$358:$I$361,0),MATCH(N$363,$J$357:$R$357,0))</f>
        <v>18</v>
      </c>
      <c r="O389" s="757" cm="1">
        <f t="array" ref="O389">INDEX($H389:$K389,0,MATCH(O$364,$H$364:$K$364,0))*INDEX($J$358:$R$361,MATCH(O$364,$I$358:$I$361,0),MATCH(O$363,$J$357:$R$357,0))</f>
        <v>0</v>
      </c>
      <c r="P389" s="757" cm="1">
        <f t="array" ref="P389">INDEX($H389:$K389,0,MATCH(P$364,$H$364:$K$364,0))*INDEX($J$358:$R$361,MATCH(P$364,$I$358:$I$361,0),MATCH(P$363,$J$357:$R$357,0))</f>
        <v>0</v>
      </c>
      <c r="Q389" s="757" cm="1">
        <f t="array" ref="Q389">INDEX($H389:$K389,0,MATCH(Q$364,$H$364:$K$364,0))*INDEX($J$358:$R$361,MATCH(Q$364,$I$358:$I$361,0),MATCH(Q$363,$J$357:$R$357,0))</f>
        <v>78</v>
      </c>
      <c r="R389" s="757" cm="1">
        <f t="array" ref="R389">INDEX($H389:$K389,0,MATCH(R$364,$H$364:$K$364,0))*INDEX($J$358:$R$361,MATCH(R$364,$I$358:$I$361,0),MATCH(R$363,$J$357:$R$357,0))</f>
        <v>18</v>
      </c>
      <c r="S389" s="757" cm="1">
        <f t="array" ref="S389">INDEX($H389:$K389,0,MATCH(S$364,$H$364:$K$364,0))*INDEX($J$358:$R$361,MATCH(S$364,$I$358:$I$361,0),MATCH(S$363,$J$357:$R$357,0))</f>
        <v>0</v>
      </c>
      <c r="T389" s="757" cm="1">
        <f t="array" ref="T389">INDEX($H389:$K389,0,MATCH(T$364,$H$364:$K$364,0))*INDEX($J$358:$R$361,MATCH(T$364,$I$358:$I$361,0),MATCH(T$363,$J$357:$R$357,0))</f>
        <v>0</v>
      </c>
      <c r="U389" s="757" cm="1">
        <f t="array" ref="U389">INDEX($H389:$K389,0,MATCH(U$364,$H$364:$K$364,0))*INDEX($J$358:$R$361,MATCH(U$364,$I$358:$I$361,0),MATCH(U$363,$J$357:$R$357,0))</f>
        <v>78</v>
      </c>
      <c r="V389" s="757" cm="1">
        <f t="array" ref="V389">INDEX($H389:$K389,0,MATCH(V$364,$H$364:$K$364,0))*INDEX($J$358:$R$361,MATCH(V$364,$I$358:$I$361,0),MATCH(V$363,$J$357:$R$357,0))</f>
        <v>9</v>
      </c>
      <c r="W389" s="757" cm="1">
        <f t="array" ref="W389">INDEX($H389:$K389,0,MATCH(W$364,$H$364:$K$364,0))*INDEX($J$358:$R$361,MATCH(W$364,$I$358:$I$361,0),MATCH(W$363,$J$357:$R$357,0))</f>
        <v>0</v>
      </c>
      <c r="X389" s="757" cm="1">
        <f t="array" ref="X389">INDEX($H389:$K389,0,MATCH(X$364,$H$364:$K$364,0))*INDEX($J$358:$R$361,MATCH(X$364,$I$358:$I$361,0),MATCH(X$363,$J$357:$R$357,0))</f>
        <v>0</v>
      </c>
      <c r="Y389" s="757" cm="1">
        <f t="array" ref="Y389">INDEX($H389:$K389,0,MATCH(Y$364,$H$364:$K$364,0))*INDEX($J$358:$R$361,MATCH(Y$364,$I$358:$I$361,0),MATCH(Y$363,$J$357:$R$357,0))</f>
        <v>78</v>
      </c>
      <c r="Z389" s="757" cm="1">
        <f t="array" ref="Z389">INDEX($H389:$K389,0,MATCH(Z$364,$H$364:$K$364,0))*INDEX($J$358:$R$361,MATCH(Z$364,$I$358:$I$361,0),MATCH(Z$363,$J$357:$R$357,0))</f>
        <v>9</v>
      </c>
      <c r="AA389" s="757" cm="1">
        <f t="array" ref="AA389">INDEX($H389:$K389,0,MATCH(AA$364,$H$364:$K$364,0))*INDEX($J$358:$R$361,MATCH(AA$364,$I$358:$I$361,0),MATCH(AA$363,$J$357:$R$357,0))</f>
        <v>0</v>
      </c>
      <c r="AB389" s="757" cm="1">
        <f t="array" ref="AB389">INDEX($H389:$K389,0,MATCH(AB$364,$H$364:$K$364,0))*INDEX($J$358:$R$361,MATCH(AB$364,$I$358:$I$361,0),MATCH(AB$363,$J$357:$R$357,0))</f>
        <v>0</v>
      </c>
      <c r="AC389" s="757" cm="1">
        <f t="array" ref="AC389">INDEX($H389:$K389,0,MATCH(AC$364,$H$364:$K$364,0))*INDEX($J$358:$R$361,MATCH(AC$364,$I$358:$I$361,0),MATCH(AC$363,$J$357:$R$357,0))</f>
        <v>78</v>
      </c>
      <c r="AD389" s="757" cm="1">
        <f t="array" ref="AD389">INDEX($H389:$K389,0,MATCH(AD$364,$H$364:$K$364,0))*INDEX($J$358:$R$361,MATCH(AD$364,$I$358:$I$361,0),MATCH(AD$363,$J$357:$R$357,0))</f>
        <v>9</v>
      </c>
      <c r="AE389" s="757" cm="1">
        <f t="array" ref="AE389">INDEX($H389:$K389,0,MATCH(AE$364,$H$364:$K$364,0))*INDEX($J$358:$R$361,MATCH(AE$364,$I$358:$I$361,0),MATCH(AE$363,$J$357:$R$357,0))</f>
        <v>0</v>
      </c>
      <c r="AF389" s="757" cm="1">
        <f t="array" ref="AF389">INDEX($H389:$K389,0,MATCH(AF$364,$H$364:$K$364,0))*INDEX($J$358:$R$361,MATCH(AF$364,$I$358:$I$361,0),MATCH(AF$363,$J$357:$R$357,0))</f>
        <v>0</v>
      </c>
      <c r="AG389" s="757" cm="1">
        <f t="array" ref="AG389">INDEX($H389:$K389,0,MATCH(AG$364,$H$364:$K$364,0))*INDEX($J$358:$R$361,MATCH(AG$364,$I$358:$I$361,0),MATCH(AG$363,$J$357:$R$357,0))</f>
        <v>78</v>
      </c>
      <c r="AH389" s="757" cm="1">
        <f t="array" ref="AH389">INDEX($H389:$K389,0,MATCH(AH$364,$H$364:$K$364,0))*INDEX($J$358:$R$361,MATCH(AH$364,$I$358:$I$361,0),MATCH(AH$363,$J$357:$R$357,0))</f>
        <v>9</v>
      </c>
      <c r="AI389" s="757" cm="1">
        <f t="array" ref="AI389">INDEX($H389:$K389,0,MATCH(AI$364,$H$364:$K$364,0))*INDEX($J$358:$R$361,MATCH(AI$364,$I$358:$I$361,0),MATCH(AI$363,$J$357:$R$357,0))</f>
        <v>0</v>
      </c>
      <c r="AJ389" s="757" cm="1">
        <f t="array" ref="AJ389">INDEX($H389:$K389,0,MATCH(AJ$364,$H$364:$K$364,0))*INDEX($J$358:$R$361,MATCH(AJ$364,$I$358:$I$361,0),MATCH(AJ$363,$J$357:$R$357,0))</f>
        <v>0</v>
      </c>
      <c r="AK389" s="757" cm="1">
        <f t="array" ref="AK389">INDEX($H389:$K389,0,MATCH(AK$364,$H$364:$K$364,0))*INDEX($J$358:$R$361,MATCH(AK$364,$I$358:$I$361,0),MATCH(AK$363,$J$357:$R$357,0))</f>
        <v>78</v>
      </c>
      <c r="AL389" s="757" cm="1">
        <f t="array" ref="AL389">INDEX($H389:$K389,0,MATCH(AL$364,$H$364:$K$364,0))*INDEX($J$358:$R$361,MATCH(AL$364,$I$358:$I$361,0),MATCH(AL$363,$J$357:$R$357,0))</f>
        <v>0</v>
      </c>
      <c r="AM389" s="757" cm="1">
        <f t="array" ref="AM389">INDEX($H389:$K389,0,MATCH(AM$364,$H$364:$K$364,0))*INDEX($J$358:$R$361,MATCH(AM$364,$I$358:$I$361,0),MATCH(AM$363,$J$357:$R$357,0))</f>
        <v>0</v>
      </c>
      <c r="AN389" s="757" cm="1">
        <f t="array" ref="AN389">INDEX($H389:$K389,0,MATCH(AN$364,$H$364:$K$364,0))*INDEX($J$358:$R$361,MATCH(AN$364,$I$358:$I$361,0),MATCH(AN$363,$J$357:$R$357,0))</f>
        <v>0</v>
      </c>
      <c r="AO389" s="757" cm="1">
        <f t="array" ref="AO389">INDEX($H389:$K389,0,MATCH(AO$364,$H$364:$K$364,0))*INDEX($J$358:$R$361,MATCH(AO$364,$I$358:$I$361,0),MATCH(AO$363,$J$357:$R$357,0))</f>
        <v>78</v>
      </c>
      <c r="AP389" s="757" cm="1">
        <f t="array" ref="AP389">INDEX($H389:$K389,0,MATCH(AP$364,$H$364:$K$364,0))*INDEX($J$358:$R$361,MATCH(AP$364,$I$358:$I$361,0),MATCH(AP$363,$J$357:$R$357,0))</f>
        <v>0</v>
      </c>
      <c r="AQ389" s="757" cm="1">
        <f t="array" ref="AQ389">INDEX($H389:$K389,0,MATCH(AQ$364,$H$364:$K$364,0))*INDEX($J$358:$R$361,MATCH(AQ$364,$I$358:$I$361,0),MATCH(AQ$363,$J$357:$R$357,0))</f>
        <v>0</v>
      </c>
      <c r="AR389" s="757" cm="1">
        <f t="array" ref="AR389">INDEX($H389:$K389,0,MATCH(AR$364,$H$364:$K$364,0))*INDEX($J$358:$R$361,MATCH(AR$364,$I$358:$I$361,0),MATCH(AR$363,$J$357:$R$357,0))</f>
        <v>0</v>
      </c>
      <c r="AS389" s="757" cm="1">
        <f t="array" ref="AS389">INDEX($H389:$K389,0,MATCH(AS$364,$H$364:$K$364,0))*INDEX($J$358:$R$361,MATCH(AS$364,$I$358:$I$361,0),MATCH(AS$363,$J$357:$R$357,0))</f>
        <v>78</v>
      </c>
      <c r="AT389" s="757" cm="1">
        <f t="array" ref="AT389">INDEX($H389:$K389,0,MATCH(AT$364,$H$364:$K$364,0))*INDEX($J$358:$R$361,MATCH(AT$364,$I$358:$I$361,0),MATCH(AT$363,$J$357:$R$357,0))</f>
        <v>0</v>
      </c>
      <c r="AU389" s="757" cm="1">
        <f t="array" ref="AU389">INDEX($H389:$K389,0,MATCH(AU$364,$H$364:$K$364,0))*INDEX($J$358:$R$361,MATCH(AU$364,$I$358:$I$361,0),MATCH(AU$363,$J$357:$R$357,0))</f>
        <v>0</v>
      </c>
      <c r="AV389" s="187"/>
      <c r="AW389" s="187"/>
      <c r="AX389" s="16"/>
      <c r="AY389" s="8"/>
      <c r="AZ389" s="8"/>
      <c r="BA389" s="8"/>
    </row>
    <row r="390" spans="1:53" ht="14.5" outlineLevel="1" x14ac:dyDescent="0.35">
      <c r="A390" s="6"/>
      <c r="B390" s="7"/>
      <c r="C390" s="17"/>
      <c r="D390" s="17"/>
      <c r="E390" s="17"/>
      <c r="F390" s="26"/>
      <c r="G390" s="26" t="str">
        <f t="shared" si="178"/>
        <v>YAWA2Wa</v>
      </c>
      <c r="H390" s="223">
        <f t="shared" ref="H390:K390" si="195">INDEX($Z$184:$AC$196,MATCH($M150,$Y$184:$Y$196,0),MATCH(H$364,$Z$183:$AC$183,0))</f>
        <v>0</v>
      </c>
      <c r="I390" s="223">
        <f t="shared" si="195"/>
        <v>20</v>
      </c>
      <c r="J390" s="223">
        <f t="shared" si="195"/>
        <v>0</v>
      </c>
      <c r="K390" s="223">
        <f t="shared" si="195"/>
        <v>0</v>
      </c>
      <c r="L390" s="757" cm="1">
        <f t="array" ref="L390">INDEX($H390:$K390,0,MATCH(L$364,$H$364:$K$364,0))*INDEX($J$358:$R$361,MATCH(L$364,$I$358:$I$361,0),MATCH(L$363,$J$357:$R$357,0))</f>
        <v>0</v>
      </c>
      <c r="M390" s="757" cm="1">
        <f t="array" ref="M390">INDEX($H390:$K390,0,MATCH(M$364,$H$364:$K$364,0))*INDEX($J$358:$R$361,MATCH(M$364,$I$358:$I$361,0),MATCH(M$363,$J$357:$R$357,0))</f>
        <v>20</v>
      </c>
      <c r="N390" s="757" cm="1">
        <f t="array" ref="N390">INDEX($H390:$K390,0,MATCH(N$364,$H$364:$K$364,0))*INDEX($J$358:$R$361,MATCH(N$364,$I$358:$I$361,0),MATCH(N$363,$J$357:$R$357,0))</f>
        <v>0</v>
      </c>
      <c r="O390" s="757" cm="1">
        <f t="array" ref="O390">INDEX($H390:$K390,0,MATCH(O$364,$H$364:$K$364,0))*INDEX($J$358:$R$361,MATCH(O$364,$I$358:$I$361,0),MATCH(O$363,$J$357:$R$357,0))</f>
        <v>0</v>
      </c>
      <c r="P390" s="757" cm="1">
        <f t="array" ref="P390">INDEX($H390:$K390,0,MATCH(P$364,$H$364:$K$364,0))*INDEX($J$358:$R$361,MATCH(P$364,$I$358:$I$361,0),MATCH(P$363,$J$357:$R$357,0))</f>
        <v>0</v>
      </c>
      <c r="Q390" s="757" cm="1">
        <f t="array" ref="Q390">INDEX($H390:$K390,0,MATCH(Q$364,$H$364:$K$364,0))*INDEX($J$358:$R$361,MATCH(Q$364,$I$358:$I$361,0),MATCH(Q$363,$J$357:$R$357,0))</f>
        <v>20</v>
      </c>
      <c r="R390" s="757" cm="1">
        <f t="array" ref="R390">INDEX($H390:$K390,0,MATCH(R$364,$H$364:$K$364,0))*INDEX($J$358:$R$361,MATCH(R$364,$I$358:$I$361,0),MATCH(R$363,$J$357:$R$357,0))</f>
        <v>0</v>
      </c>
      <c r="S390" s="757" cm="1">
        <f t="array" ref="S390">INDEX($H390:$K390,0,MATCH(S$364,$H$364:$K$364,0))*INDEX($J$358:$R$361,MATCH(S$364,$I$358:$I$361,0),MATCH(S$363,$J$357:$R$357,0))</f>
        <v>0</v>
      </c>
      <c r="T390" s="757" cm="1">
        <f t="array" ref="T390">INDEX($H390:$K390,0,MATCH(T$364,$H$364:$K$364,0))*INDEX($J$358:$R$361,MATCH(T$364,$I$358:$I$361,0),MATCH(T$363,$J$357:$R$357,0))</f>
        <v>0</v>
      </c>
      <c r="U390" s="757" cm="1">
        <f t="array" ref="U390">INDEX($H390:$K390,0,MATCH(U$364,$H$364:$K$364,0))*INDEX($J$358:$R$361,MATCH(U$364,$I$358:$I$361,0),MATCH(U$363,$J$357:$R$357,0))</f>
        <v>20</v>
      </c>
      <c r="V390" s="757" cm="1">
        <f t="array" ref="V390">INDEX($H390:$K390,0,MATCH(V$364,$H$364:$K$364,0))*INDEX($J$358:$R$361,MATCH(V$364,$I$358:$I$361,0),MATCH(V$363,$J$357:$R$357,0))</f>
        <v>0</v>
      </c>
      <c r="W390" s="757" cm="1">
        <f t="array" ref="W390">INDEX($H390:$K390,0,MATCH(W$364,$H$364:$K$364,0))*INDEX($J$358:$R$361,MATCH(W$364,$I$358:$I$361,0),MATCH(W$363,$J$357:$R$357,0))</f>
        <v>0</v>
      </c>
      <c r="X390" s="757" cm="1">
        <f t="array" ref="X390">INDEX($H390:$K390,0,MATCH(X$364,$H$364:$K$364,0))*INDEX($J$358:$R$361,MATCH(X$364,$I$358:$I$361,0),MATCH(X$363,$J$357:$R$357,0))</f>
        <v>0</v>
      </c>
      <c r="Y390" s="757" cm="1">
        <f t="array" ref="Y390">INDEX($H390:$K390,0,MATCH(Y$364,$H$364:$K$364,0))*INDEX($J$358:$R$361,MATCH(Y$364,$I$358:$I$361,0),MATCH(Y$363,$J$357:$R$357,0))</f>
        <v>20</v>
      </c>
      <c r="Z390" s="757" cm="1">
        <f t="array" ref="Z390">INDEX($H390:$K390,0,MATCH(Z$364,$H$364:$K$364,0))*INDEX($J$358:$R$361,MATCH(Z$364,$I$358:$I$361,0),MATCH(Z$363,$J$357:$R$357,0))</f>
        <v>0</v>
      </c>
      <c r="AA390" s="757" cm="1">
        <f t="array" ref="AA390">INDEX($H390:$K390,0,MATCH(AA$364,$H$364:$K$364,0))*INDEX($J$358:$R$361,MATCH(AA$364,$I$358:$I$361,0),MATCH(AA$363,$J$357:$R$357,0))</f>
        <v>0</v>
      </c>
      <c r="AB390" s="757" cm="1">
        <f t="array" ref="AB390">INDEX($H390:$K390,0,MATCH(AB$364,$H$364:$K$364,0))*INDEX($J$358:$R$361,MATCH(AB$364,$I$358:$I$361,0),MATCH(AB$363,$J$357:$R$357,0))</f>
        <v>0</v>
      </c>
      <c r="AC390" s="757" cm="1">
        <f t="array" ref="AC390">INDEX($H390:$K390,0,MATCH(AC$364,$H$364:$K$364,0))*INDEX($J$358:$R$361,MATCH(AC$364,$I$358:$I$361,0),MATCH(AC$363,$J$357:$R$357,0))</f>
        <v>20</v>
      </c>
      <c r="AD390" s="757" cm="1">
        <f t="array" ref="AD390">INDEX($H390:$K390,0,MATCH(AD$364,$H$364:$K$364,0))*INDEX($J$358:$R$361,MATCH(AD$364,$I$358:$I$361,0),MATCH(AD$363,$J$357:$R$357,0))</f>
        <v>0</v>
      </c>
      <c r="AE390" s="757" cm="1">
        <f t="array" ref="AE390">INDEX($H390:$K390,0,MATCH(AE$364,$H$364:$K$364,0))*INDEX($J$358:$R$361,MATCH(AE$364,$I$358:$I$361,0),MATCH(AE$363,$J$357:$R$357,0))</f>
        <v>0</v>
      </c>
      <c r="AF390" s="757" cm="1">
        <f t="array" ref="AF390">INDEX($H390:$K390,0,MATCH(AF$364,$H$364:$K$364,0))*INDEX($J$358:$R$361,MATCH(AF$364,$I$358:$I$361,0),MATCH(AF$363,$J$357:$R$357,0))</f>
        <v>0</v>
      </c>
      <c r="AG390" s="757" cm="1">
        <f t="array" ref="AG390">INDEX($H390:$K390,0,MATCH(AG$364,$H$364:$K$364,0))*INDEX($J$358:$R$361,MATCH(AG$364,$I$358:$I$361,0),MATCH(AG$363,$J$357:$R$357,0))</f>
        <v>20</v>
      </c>
      <c r="AH390" s="757" cm="1">
        <f t="array" ref="AH390">INDEX($H390:$K390,0,MATCH(AH$364,$H$364:$K$364,0))*INDEX($J$358:$R$361,MATCH(AH$364,$I$358:$I$361,0),MATCH(AH$363,$J$357:$R$357,0))</f>
        <v>0</v>
      </c>
      <c r="AI390" s="757" cm="1">
        <f t="array" ref="AI390">INDEX($H390:$K390,0,MATCH(AI$364,$H$364:$K$364,0))*INDEX($J$358:$R$361,MATCH(AI$364,$I$358:$I$361,0),MATCH(AI$363,$J$357:$R$357,0))</f>
        <v>0</v>
      </c>
      <c r="AJ390" s="757" cm="1">
        <f t="array" ref="AJ390">INDEX($H390:$K390,0,MATCH(AJ$364,$H$364:$K$364,0))*INDEX($J$358:$R$361,MATCH(AJ$364,$I$358:$I$361,0),MATCH(AJ$363,$J$357:$R$357,0))</f>
        <v>0</v>
      </c>
      <c r="AK390" s="757" cm="1">
        <f t="array" ref="AK390">INDEX($H390:$K390,0,MATCH(AK$364,$H$364:$K$364,0))*INDEX($J$358:$R$361,MATCH(AK$364,$I$358:$I$361,0),MATCH(AK$363,$J$357:$R$357,0))</f>
        <v>20</v>
      </c>
      <c r="AL390" s="757" cm="1">
        <f t="array" ref="AL390">INDEX($H390:$K390,0,MATCH(AL$364,$H$364:$K$364,0))*INDEX($J$358:$R$361,MATCH(AL$364,$I$358:$I$361,0),MATCH(AL$363,$J$357:$R$357,0))</f>
        <v>0</v>
      </c>
      <c r="AM390" s="757" cm="1">
        <f t="array" ref="AM390">INDEX($H390:$K390,0,MATCH(AM$364,$H$364:$K$364,0))*INDEX($J$358:$R$361,MATCH(AM$364,$I$358:$I$361,0),MATCH(AM$363,$J$357:$R$357,0))</f>
        <v>0</v>
      </c>
      <c r="AN390" s="757" cm="1">
        <f t="array" ref="AN390">INDEX($H390:$K390,0,MATCH(AN$364,$H$364:$K$364,0))*INDEX($J$358:$R$361,MATCH(AN$364,$I$358:$I$361,0),MATCH(AN$363,$J$357:$R$357,0))</f>
        <v>0</v>
      </c>
      <c r="AO390" s="757" cm="1">
        <f t="array" ref="AO390">INDEX($H390:$K390,0,MATCH(AO$364,$H$364:$K$364,0))*INDEX($J$358:$R$361,MATCH(AO$364,$I$358:$I$361,0),MATCH(AO$363,$J$357:$R$357,0))</f>
        <v>20</v>
      </c>
      <c r="AP390" s="757" cm="1">
        <f t="array" ref="AP390">INDEX($H390:$K390,0,MATCH(AP$364,$H$364:$K$364,0))*INDEX($J$358:$R$361,MATCH(AP$364,$I$358:$I$361,0),MATCH(AP$363,$J$357:$R$357,0))</f>
        <v>0</v>
      </c>
      <c r="AQ390" s="757" cm="1">
        <f t="array" ref="AQ390">INDEX($H390:$K390,0,MATCH(AQ$364,$H$364:$K$364,0))*INDEX($J$358:$R$361,MATCH(AQ$364,$I$358:$I$361,0),MATCH(AQ$363,$J$357:$R$357,0))</f>
        <v>0</v>
      </c>
      <c r="AR390" s="757" cm="1">
        <f t="array" ref="AR390">INDEX($H390:$K390,0,MATCH(AR$364,$H$364:$K$364,0))*INDEX($J$358:$R$361,MATCH(AR$364,$I$358:$I$361,0),MATCH(AR$363,$J$357:$R$357,0))</f>
        <v>0</v>
      </c>
      <c r="AS390" s="757" cm="1">
        <f t="array" ref="AS390">INDEX($H390:$K390,0,MATCH(AS$364,$H$364:$K$364,0))*INDEX($J$358:$R$361,MATCH(AS$364,$I$358:$I$361,0),MATCH(AS$363,$J$357:$R$357,0))</f>
        <v>20</v>
      </c>
      <c r="AT390" s="757" cm="1">
        <f t="array" ref="AT390">INDEX($H390:$K390,0,MATCH(AT$364,$H$364:$K$364,0))*INDEX($J$358:$R$361,MATCH(AT$364,$I$358:$I$361,0),MATCH(AT$363,$J$357:$R$357,0))</f>
        <v>0</v>
      </c>
      <c r="AU390" s="757" cm="1">
        <f t="array" ref="AU390">INDEX($H390:$K390,0,MATCH(AU$364,$H$364:$K$364,0))*INDEX($J$358:$R$361,MATCH(AU$364,$I$358:$I$361,0),MATCH(AU$363,$J$357:$R$357,0))</f>
        <v>0</v>
      </c>
      <c r="AV390" s="187"/>
      <c r="AW390" s="187"/>
      <c r="AX390" s="16"/>
      <c r="AY390" s="8"/>
      <c r="AZ390" s="8"/>
      <c r="BA390" s="8"/>
    </row>
    <row r="391" spans="1:53" ht="14.5" outlineLevel="1" x14ac:dyDescent="0.35">
      <c r="A391" s="6"/>
      <c r="B391" s="7"/>
      <c r="C391" s="17"/>
      <c r="D391" s="17"/>
      <c r="E391" s="17"/>
      <c r="F391" s="26"/>
      <c r="G391" s="26" t="str">
        <f t="shared" si="178"/>
        <v>YYAWWa</v>
      </c>
      <c r="H391" s="223">
        <f t="shared" ref="H391:K391" si="196">INDEX($Z$184:$AC$196,MATCH($M151,$Y$184:$Y$196,0),MATCH(H$364,$Z$183:$AC$183,0))</f>
        <v>0</v>
      </c>
      <c r="I391" s="223">
        <f t="shared" si="196"/>
        <v>20</v>
      </c>
      <c r="J391" s="223">
        <f t="shared" si="196"/>
        <v>0</v>
      </c>
      <c r="K391" s="223">
        <f t="shared" si="196"/>
        <v>0</v>
      </c>
      <c r="L391" s="757" cm="1">
        <f t="array" ref="L391">INDEX($H391:$K391,0,MATCH(L$364,$H$364:$K$364,0))*INDEX($J$358:$R$361,MATCH(L$364,$I$358:$I$361,0),MATCH(L$363,$J$357:$R$357,0))</f>
        <v>0</v>
      </c>
      <c r="M391" s="757" cm="1">
        <f t="array" ref="M391">INDEX($H391:$K391,0,MATCH(M$364,$H$364:$K$364,0))*INDEX($J$358:$R$361,MATCH(M$364,$I$358:$I$361,0),MATCH(M$363,$J$357:$R$357,0))</f>
        <v>20</v>
      </c>
      <c r="N391" s="757" cm="1">
        <f t="array" ref="N391">INDEX($H391:$K391,0,MATCH(N$364,$H$364:$K$364,0))*INDEX($J$358:$R$361,MATCH(N$364,$I$358:$I$361,0),MATCH(N$363,$J$357:$R$357,0))</f>
        <v>0</v>
      </c>
      <c r="O391" s="757" cm="1">
        <f t="array" ref="O391">INDEX($H391:$K391,0,MATCH(O$364,$H$364:$K$364,0))*INDEX($J$358:$R$361,MATCH(O$364,$I$358:$I$361,0),MATCH(O$363,$J$357:$R$357,0))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INDEX($H391:$K391,0,MATCH(Q$364,$H$364:$K$364,0))*INDEX($J$358:$R$361,MATCH(Q$364,$I$358:$I$361,0),MATCH(Q$363,$J$357:$R$357,0))</f>
        <v>20</v>
      </c>
      <c r="R391" s="757" cm="1">
        <f t="array" ref="R391">INDEX($H391:$K391,0,MATCH(R$364,$H$364:$K$364,0))*INDEX($J$358:$R$361,MATCH(R$364,$I$358:$I$361,0),MATCH(R$363,$J$357:$R$357,0))</f>
        <v>0</v>
      </c>
      <c r="S391" s="757" cm="1">
        <f t="array" ref="S391">INDEX($H391:$K391,0,MATCH(S$364,$H$364:$K$364,0))*INDEX($J$358:$R$361,MATCH(S$364,$I$358:$I$361,0),MATCH(S$363,$J$357:$R$357,0))</f>
        <v>0</v>
      </c>
      <c r="T391" s="757" cm="1">
        <f t="array" ref="T391">INDEX($H391:$K391,0,MATCH(T$364,$H$364:$K$364,0))*INDEX($J$358:$R$361,MATCH(T$364,$I$358:$I$361,0),MATCH(T$363,$J$357:$R$357,0))</f>
        <v>0</v>
      </c>
      <c r="U391" s="757" cm="1">
        <f t="array" ref="U391">INDEX($H391:$K391,0,MATCH(U$364,$H$364:$K$364,0))*INDEX($J$358:$R$361,MATCH(U$364,$I$358:$I$361,0),MATCH(U$363,$J$357:$R$357,0))</f>
        <v>20</v>
      </c>
      <c r="V391" s="757" cm="1">
        <f t="array" ref="V391">INDEX($H391:$K391,0,MATCH(V$364,$H$364:$K$364,0))*INDEX($J$358:$R$361,MATCH(V$364,$I$358:$I$361,0),MATCH(V$363,$J$357:$R$357,0))</f>
        <v>0</v>
      </c>
      <c r="W391" s="757" cm="1">
        <f t="array" ref="W391">INDEX($H391:$K391,0,MATCH(W$364,$H$364:$K$364,0))*INDEX($J$358:$R$361,MATCH(W$364,$I$358:$I$361,0),MATCH(W$363,$J$357:$R$357,0))</f>
        <v>0</v>
      </c>
      <c r="X391" s="757" cm="1">
        <f t="array" ref="X391">INDEX($H391:$K391,0,MATCH(X$364,$H$364:$K$364,0))*INDEX($J$358:$R$361,MATCH(X$364,$I$358:$I$361,0),MATCH(X$363,$J$357:$R$357,0))</f>
        <v>0</v>
      </c>
      <c r="Y391" s="757" cm="1">
        <f t="array" ref="Y391">INDEX($H391:$K391,0,MATCH(Y$364,$H$364:$K$364,0))*INDEX($J$358:$R$361,MATCH(Y$364,$I$358:$I$361,0),MATCH(Y$363,$J$357:$R$357,0))</f>
        <v>20</v>
      </c>
      <c r="Z391" s="757" cm="1">
        <f t="array" ref="Z391">INDEX($H391:$K391,0,MATCH(Z$364,$H$364:$K$364,0))*INDEX($J$358:$R$361,MATCH(Z$364,$I$358:$I$361,0),MATCH(Z$363,$J$357:$R$357,0))</f>
        <v>0</v>
      </c>
      <c r="AA391" s="757" cm="1">
        <f t="array" ref="AA391">INDEX($H391:$K391,0,MATCH(AA$364,$H$364:$K$364,0))*INDEX($J$358:$R$361,MATCH(AA$364,$I$358:$I$361,0),MATCH(AA$363,$J$357:$R$357,0))</f>
        <v>0</v>
      </c>
      <c r="AB391" s="757" cm="1">
        <f t="array" ref="AB391">INDEX($H391:$K391,0,MATCH(AB$364,$H$364:$K$364,0))*INDEX($J$358:$R$361,MATCH(AB$364,$I$358:$I$361,0),MATCH(AB$363,$J$357:$R$357,0))</f>
        <v>0</v>
      </c>
      <c r="AC391" s="757" cm="1">
        <f t="array" ref="AC391">INDEX($H391:$K391,0,MATCH(AC$364,$H$364:$K$364,0))*INDEX($J$358:$R$361,MATCH(AC$364,$I$358:$I$361,0),MATCH(AC$363,$J$357:$R$357,0))</f>
        <v>20</v>
      </c>
      <c r="AD391" s="757" cm="1">
        <f t="array" ref="AD391">INDEX($H391:$K391,0,MATCH(AD$364,$H$364:$K$364,0))*INDEX($J$358:$R$361,MATCH(AD$364,$I$358:$I$361,0),MATCH(AD$363,$J$357:$R$357,0))</f>
        <v>0</v>
      </c>
      <c r="AE391" s="757" cm="1">
        <f t="array" ref="AE391">INDEX($H391:$K391,0,MATCH(AE$364,$H$364:$K$364,0))*INDEX($J$358:$R$361,MATCH(AE$364,$I$358:$I$361,0),MATCH(AE$363,$J$357:$R$357,0))</f>
        <v>0</v>
      </c>
      <c r="AF391" s="757" cm="1">
        <f t="array" ref="AF391">INDEX($H391:$K391,0,MATCH(AF$364,$H$364:$K$364,0))*INDEX($J$358:$R$361,MATCH(AF$364,$I$358:$I$361,0),MATCH(AF$363,$J$357:$R$357,0))</f>
        <v>0</v>
      </c>
      <c r="AG391" s="757" cm="1">
        <f t="array" ref="AG391">INDEX($H391:$K391,0,MATCH(AG$364,$H$364:$K$364,0))*INDEX($J$358:$R$361,MATCH(AG$364,$I$358:$I$361,0),MATCH(AG$363,$J$357:$R$357,0))</f>
        <v>20</v>
      </c>
      <c r="AH391" s="757" cm="1">
        <f t="array" ref="AH391">INDEX($H391:$K391,0,MATCH(AH$364,$H$364:$K$364,0))*INDEX($J$358:$R$361,MATCH(AH$364,$I$358:$I$361,0),MATCH(AH$363,$J$357:$R$357,0))</f>
        <v>0</v>
      </c>
      <c r="AI391" s="757" cm="1">
        <f t="array" ref="AI391">INDEX($H391:$K391,0,MATCH(AI$364,$H$364:$K$364,0))*INDEX($J$358:$R$361,MATCH(AI$364,$I$358:$I$361,0),MATCH(AI$363,$J$357:$R$357,0))</f>
        <v>0</v>
      </c>
      <c r="AJ391" s="757" cm="1">
        <f t="array" ref="AJ391">INDEX($H391:$K391,0,MATCH(AJ$364,$H$364:$K$364,0))*INDEX($J$358:$R$361,MATCH(AJ$364,$I$358:$I$361,0),MATCH(AJ$363,$J$357:$R$357,0))</f>
        <v>0</v>
      </c>
      <c r="AK391" s="757" cm="1">
        <f t="array" ref="AK391">INDEX($H391:$K391,0,MATCH(AK$364,$H$364:$K$364,0))*INDEX($J$358:$R$361,MATCH(AK$364,$I$358:$I$361,0),MATCH(AK$363,$J$357:$R$357,0))</f>
        <v>20</v>
      </c>
      <c r="AL391" s="757" cm="1">
        <f t="array" ref="AL391">INDEX($H391:$K391,0,MATCH(AL$364,$H$364:$K$364,0))*INDEX($J$358:$R$361,MATCH(AL$364,$I$358:$I$361,0),MATCH(AL$363,$J$357:$R$357,0))</f>
        <v>0</v>
      </c>
      <c r="AM391" s="757" cm="1">
        <f t="array" ref="AM391">INDEX($H391:$K391,0,MATCH(AM$364,$H$364:$K$364,0))*INDEX($J$358:$R$361,MATCH(AM$364,$I$358:$I$361,0),MATCH(AM$363,$J$357:$R$357,0))</f>
        <v>0</v>
      </c>
      <c r="AN391" s="757" cm="1">
        <f t="array" ref="AN391">INDEX($H391:$K391,0,MATCH(AN$364,$H$364:$K$364,0))*INDEX($J$358:$R$361,MATCH(AN$364,$I$358:$I$361,0),MATCH(AN$363,$J$357:$R$357,0))</f>
        <v>0</v>
      </c>
      <c r="AO391" s="757" cm="1">
        <f t="array" ref="AO391">INDEX($H391:$K391,0,MATCH(AO$364,$H$364:$K$364,0))*INDEX($J$358:$R$361,MATCH(AO$364,$I$358:$I$361,0),MATCH(AO$363,$J$357:$R$357,0))</f>
        <v>20</v>
      </c>
      <c r="AP391" s="757" cm="1">
        <f t="array" ref="AP391">INDEX($H391:$K391,0,MATCH(AP$364,$H$364:$K$364,0))*INDEX($J$358:$R$361,MATCH(AP$364,$I$358:$I$361,0),MATCH(AP$363,$J$357:$R$357,0))</f>
        <v>0</v>
      </c>
      <c r="AQ391" s="757" cm="1">
        <f t="array" ref="AQ391">INDEX($H391:$K391,0,MATCH(AQ$364,$H$364:$K$364,0))*INDEX($J$358:$R$361,MATCH(AQ$364,$I$358:$I$361,0),MATCH(AQ$363,$J$357:$R$357,0))</f>
        <v>0</v>
      </c>
      <c r="AR391" s="757" cm="1">
        <f t="array" ref="AR391">INDEX($H391:$K391,0,MATCH(AR$364,$H$364:$K$364,0))*INDEX($J$358:$R$361,MATCH(AR$364,$I$358:$I$361,0),MATCH(AR$363,$J$357:$R$357,0))</f>
        <v>0</v>
      </c>
      <c r="AS391" s="757" cm="1">
        <f t="array" ref="AS391">INDEX($H391:$K391,0,MATCH(AS$364,$H$364:$K$364,0))*INDEX($J$358:$R$361,MATCH(AS$364,$I$358:$I$361,0),MATCH(AS$363,$J$357:$R$357,0))</f>
        <v>20</v>
      </c>
      <c r="AT391" s="757" cm="1">
        <f t="array" ref="AT391">INDEX($H391:$K391,0,MATCH(AT$364,$H$364:$K$364,0))*INDEX($J$358:$R$361,MATCH(AT$364,$I$358:$I$361,0),MATCH(AT$363,$J$357:$R$357,0))</f>
        <v>0</v>
      </c>
      <c r="AU391" s="757" cm="1">
        <f t="array" ref="AU391">INDEX($H391:$K391,0,MATCH(AU$364,$H$364:$K$364,0))*INDEX($J$358:$R$361,MATCH(AU$364,$I$358:$I$361,0),MATCH(AU$363,$J$357:$R$357,0))</f>
        <v>0</v>
      </c>
      <c r="AV391" s="187"/>
      <c r="AW391" s="187"/>
      <c r="AX391" s="16"/>
      <c r="AY391" s="8"/>
      <c r="AZ391" s="8"/>
      <c r="BA391" s="8"/>
    </row>
    <row r="392" spans="1:53" ht="14.5" outlineLevel="1" x14ac:dyDescent="0.35">
      <c r="A392" s="6"/>
      <c r="B392" s="7"/>
      <c r="C392" s="17"/>
      <c r="D392" s="17"/>
      <c r="E392" s="17"/>
      <c r="F392" s="26"/>
      <c r="G392" s="26" t="str">
        <f t="shared" si="178"/>
        <v>YYWA2Ww</v>
      </c>
      <c r="H392" s="223">
        <f t="shared" ref="H392:K392" si="197">INDEX($Z$184:$AC$196,MATCH($M152,$Y$184:$Y$196,0),MATCH(H$364,$Z$183:$AC$183,0))</f>
        <v>0</v>
      </c>
      <c r="I392" s="223">
        <f t="shared" si="197"/>
        <v>78</v>
      </c>
      <c r="J392" s="223">
        <f t="shared" si="197"/>
        <v>19</v>
      </c>
      <c r="K392" s="223">
        <f t="shared" si="197"/>
        <v>0</v>
      </c>
      <c r="L392" s="757" cm="1">
        <f t="array" ref="L392">INDEX($H392:$K392,0,MATCH(L$364,$H$364:$K$364,0))*INDEX($J$358:$R$361,MATCH(L$364,$I$358:$I$361,0),MATCH(L$363,$J$357:$R$357,0))</f>
        <v>0</v>
      </c>
      <c r="M392" s="757" cm="1">
        <f t="array" ref="M392">INDEX($H392:$K392,0,MATCH(M$364,$H$364:$K$364,0))*INDEX($J$358:$R$361,MATCH(M$364,$I$358:$I$361,0),MATCH(M$363,$J$357:$R$357,0))</f>
        <v>78</v>
      </c>
      <c r="N392" s="757" cm="1">
        <f t="array" ref="N392">INDEX($H392:$K392,0,MATCH(N$364,$H$364:$K$364,0))*INDEX($J$358:$R$361,MATCH(N$364,$I$358:$I$361,0),MATCH(N$363,$J$357:$R$357,0))</f>
        <v>38</v>
      </c>
      <c r="O392" s="757" cm="1">
        <f t="array" ref="O392">INDEX($H392:$K392,0,MATCH(O$364,$H$364:$K$364,0))*INDEX($J$358:$R$361,MATCH(O$364,$I$358:$I$361,0),MATCH(O$363,$J$357:$R$357,0))</f>
        <v>0</v>
      </c>
      <c r="P392" s="757" cm="1">
        <f t="array" ref="P392">INDEX($H392:$K392,0,MATCH(P$364,$H$364:$K$364,0))*INDEX($J$358:$R$361,MATCH(P$364,$I$358:$I$361,0),MATCH(P$363,$J$357:$R$357,0))</f>
        <v>0</v>
      </c>
      <c r="Q392" s="757" cm="1">
        <f t="array" ref="Q392">INDEX($H392:$K392,0,MATCH(Q$364,$H$364:$K$364,0))*INDEX($J$358:$R$361,MATCH(Q$364,$I$358:$I$361,0),MATCH(Q$363,$J$357:$R$357,0))</f>
        <v>78</v>
      </c>
      <c r="R392" s="757" cm="1">
        <f t="array" ref="R392">INDEX($H392:$K392,0,MATCH(R$364,$H$364:$K$364,0))*INDEX($J$358:$R$361,MATCH(R$364,$I$358:$I$361,0),MATCH(R$363,$J$357:$R$357,0))</f>
        <v>38</v>
      </c>
      <c r="S392" s="757" cm="1">
        <f t="array" ref="S392">INDEX($H392:$K392,0,MATCH(S$364,$H$364:$K$364,0))*INDEX($J$358:$R$361,MATCH(S$364,$I$358:$I$361,0),MATCH(S$363,$J$357:$R$357,0))</f>
        <v>0</v>
      </c>
      <c r="T392" s="757" cm="1">
        <f t="array" ref="T392">INDEX($H392:$K392,0,MATCH(T$364,$H$364:$K$364,0))*INDEX($J$358:$R$361,MATCH(T$364,$I$358:$I$361,0),MATCH(T$363,$J$357:$R$357,0))</f>
        <v>0</v>
      </c>
      <c r="U392" s="757" cm="1">
        <f t="array" ref="U392">INDEX($H392:$K392,0,MATCH(U$364,$H$364:$K$364,0))*INDEX($J$358:$R$361,MATCH(U$364,$I$358:$I$361,0),MATCH(U$363,$J$357:$R$357,0))</f>
        <v>78</v>
      </c>
      <c r="V392" s="757" cm="1">
        <f t="array" ref="V392">INDEX($H392:$K392,0,MATCH(V$364,$H$364:$K$364,0))*INDEX($J$358:$R$361,MATCH(V$364,$I$358:$I$361,0),MATCH(V$363,$J$357:$R$357,0))</f>
        <v>19</v>
      </c>
      <c r="W392" s="757" cm="1">
        <f t="array" ref="W392">INDEX($H392:$K392,0,MATCH(W$364,$H$364:$K$364,0))*INDEX($J$358:$R$361,MATCH(W$364,$I$358:$I$361,0),MATCH(W$363,$J$357:$R$357,0))</f>
        <v>0</v>
      </c>
      <c r="X392" s="757" cm="1">
        <f t="array" ref="X392">INDEX($H392:$K392,0,MATCH(X$364,$H$364:$K$364,0))*INDEX($J$358:$R$361,MATCH(X$364,$I$358:$I$361,0),MATCH(X$363,$J$357:$R$357,0))</f>
        <v>0</v>
      </c>
      <c r="Y392" s="757" cm="1">
        <f t="array" ref="Y392">INDEX($H392:$K392,0,MATCH(Y$364,$H$364:$K$364,0))*INDEX($J$358:$R$361,MATCH(Y$364,$I$358:$I$361,0),MATCH(Y$363,$J$357:$R$357,0))</f>
        <v>78</v>
      </c>
      <c r="Z392" s="757" cm="1">
        <f t="array" ref="Z392">INDEX($H392:$K392,0,MATCH(Z$364,$H$364:$K$364,0))*INDEX($J$358:$R$361,MATCH(Z$364,$I$358:$I$361,0),MATCH(Z$363,$J$357:$R$357,0))</f>
        <v>19</v>
      </c>
      <c r="AA392" s="757" cm="1">
        <f t="array" ref="AA392">INDEX($H392:$K392,0,MATCH(AA$364,$H$364:$K$364,0))*INDEX($J$358:$R$361,MATCH(AA$364,$I$358:$I$361,0),MATCH(AA$363,$J$357:$R$357,0))</f>
        <v>0</v>
      </c>
      <c r="AB392" s="757" cm="1">
        <f t="array" ref="AB392">INDEX($H392:$K392,0,MATCH(AB$364,$H$364:$K$364,0))*INDEX($J$358:$R$361,MATCH(AB$364,$I$358:$I$361,0),MATCH(AB$363,$J$357:$R$357,0))</f>
        <v>0</v>
      </c>
      <c r="AC392" s="757" cm="1">
        <f t="array" ref="AC392">INDEX($H392:$K392,0,MATCH(AC$364,$H$364:$K$364,0))*INDEX($J$358:$R$361,MATCH(AC$364,$I$358:$I$361,0),MATCH(AC$363,$J$357:$R$357,0))</f>
        <v>78</v>
      </c>
      <c r="AD392" s="757" cm="1">
        <f t="array" ref="AD392">INDEX($H392:$K392,0,MATCH(AD$364,$H$364:$K$364,0))*INDEX($J$358:$R$361,MATCH(AD$364,$I$358:$I$361,0),MATCH(AD$363,$J$357:$R$357,0))</f>
        <v>19</v>
      </c>
      <c r="AE392" s="757" cm="1">
        <f t="array" ref="AE392">INDEX($H392:$K392,0,MATCH(AE$364,$H$364:$K$364,0))*INDEX($J$358:$R$361,MATCH(AE$364,$I$358:$I$361,0),MATCH(AE$363,$J$357:$R$357,0))</f>
        <v>0</v>
      </c>
      <c r="AF392" s="757" cm="1">
        <f t="array" ref="AF392">INDEX($H392:$K392,0,MATCH(AF$364,$H$364:$K$364,0))*INDEX($J$358:$R$361,MATCH(AF$364,$I$358:$I$361,0),MATCH(AF$363,$J$357:$R$357,0))</f>
        <v>0</v>
      </c>
      <c r="AG392" s="757" cm="1">
        <f t="array" ref="AG392">INDEX($H392:$K392,0,MATCH(AG$364,$H$364:$K$364,0))*INDEX($J$358:$R$361,MATCH(AG$364,$I$358:$I$361,0),MATCH(AG$363,$J$357:$R$357,0))</f>
        <v>78</v>
      </c>
      <c r="AH392" s="757" cm="1">
        <f t="array" ref="AH392">INDEX($H392:$K392,0,MATCH(AH$364,$H$364:$K$364,0))*INDEX($J$358:$R$361,MATCH(AH$364,$I$358:$I$361,0),MATCH(AH$363,$J$357:$R$357,0))</f>
        <v>19</v>
      </c>
      <c r="AI392" s="757" cm="1">
        <f t="array" ref="AI392">INDEX($H392:$K392,0,MATCH(AI$364,$H$364:$K$364,0))*INDEX($J$358:$R$361,MATCH(AI$364,$I$358:$I$361,0),MATCH(AI$363,$J$357:$R$357,0))</f>
        <v>0</v>
      </c>
      <c r="AJ392" s="757" cm="1">
        <f t="array" ref="AJ392">INDEX($H392:$K392,0,MATCH(AJ$364,$H$364:$K$364,0))*INDEX($J$358:$R$361,MATCH(AJ$364,$I$358:$I$361,0),MATCH(AJ$363,$J$357:$R$357,0))</f>
        <v>0</v>
      </c>
      <c r="AK392" s="757" cm="1">
        <f t="array" ref="AK392">INDEX($H392:$K392,0,MATCH(AK$364,$H$364:$K$364,0))*INDEX($J$358:$R$361,MATCH(AK$364,$I$358:$I$361,0),MATCH(AK$363,$J$357:$R$357,0))</f>
        <v>78</v>
      </c>
      <c r="AL392" s="757" cm="1">
        <f t="array" ref="AL392">INDEX($H392:$K392,0,MATCH(AL$364,$H$364:$K$364,0))*INDEX($J$358:$R$361,MATCH(AL$364,$I$358:$I$361,0),MATCH(AL$363,$J$357:$R$357,0))</f>
        <v>0</v>
      </c>
      <c r="AM392" s="757" cm="1">
        <f t="array" ref="AM392">INDEX($H392:$K392,0,MATCH(AM$364,$H$364:$K$364,0))*INDEX($J$358:$R$361,MATCH(AM$364,$I$358:$I$361,0),MATCH(AM$363,$J$357:$R$357,0))</f>
        <v>0</v>
      </c>
      <c r="AN392" s="757" cm="1">
        <f t="array" ref="AN392">INDEX($H392:$K392,0,MATCH(AN$364,$H$364:$K$364,0))*INDEX($J$358:$R$361,MATCH(AN$364,$I$358:$I$361,0),MATCH(AN$363,$J$357:$R$357,0))</f>
        <v>0</v>
      </c>
      <c r="AO392" s="757" cm="1">
        <f t="array" ref="AO392">INDEX($H392:$K392,0,MATCH(AO$364,$H$364:$K$364,0))*INDEX($J$358:$R$361,MATCH(AO$364,$I$358:$I$361,0),MATCH(AO$363,$J$357:$R$357,0))</f>
        <v>78</v>
      </c>
      <c r="AP392" s="757" cm="1">
        <f t="array" ref="AP392">INDEX($H392:$K392,0,MATCH(AP$364,$H$364:$K$364,0))*INDEX($J$358:$R$361,MATCH(AP$364,$I$358:$I$361,0),MATCH(AP$363,$J$357:$R$357,0))</f>
        <v>0</v>
      </c>
      <c r="AQ392" s="757" cm="1">
        <f t="array" ref="AQ392">INDEX($H392:$K392,0,MATCH(AQ$364,$H$364:$K$364,0))*INDEX($J$358:$R$361,MATCH(AQ$364,$I$358:$I$361,0),MATCH(AQ$363,$J$357:$R$357,0))</f>
        <v>0</v>
      </c>
      <c r="AR392" s="757" cm="1">
        <f t="array" ref="AR392">INDEX($H392:$K392,0,MATCH(AR$364,$H$364:$K$364,0))*INDEX($J$358:$R$361,MATCH(AR$364,$I$358:$I$361,0),MATCH(AR$363,$J$357:$R$357,0))</f>
        <v>0</v>
      </c>
      <c r="AS392" s="757" cm="1">
        <f t="array" ref="AS392">INDEX($H392:$K392,0,MATCH(AS$364,$H$364:$K$364,0))*INDEX($J$358:$R$361,MATCH(AS$364,$I$358:$I$361,0),MATCH(AS$363,$J$357:$R$357,0))</f>
        <v>78</v>
      </c>
      <c r="AT392" s="757" cm="1">
        <f t="array" ref="AT392">INDEX($H392:$K392,0,MATCH(AT$364,$H$364:$K$364,0))*INDEX($J$358:$R$361,MATCH(AT$364,$I$358:$I$361,0),MATCH(AT$363,$J$357:$R$357,0))</f>
        <v>0</v>
      </c>
      <c r="AU392" s="757" cm="1">
        <f t="array" ref="AU392">INDEX($H392:$K392,0,MATCH(AU$364,$H$364:$K$364,0))*INDEX($J$358:$R$361,MATCH(AU$364,$I$358:$I$361,0),MATCH(AU$363,$J$357:$R$357,0))</f>
        <v>0</v>
      </c>
      <c r="AV392" s="187"/>
      <c r="AW392" s="187"/>
      <c r="AX392" s="16"/>
      <c r="AY392" s="8"/>
      <c r="AZ392" s="8"/>
      <c r="BA392" s="8"/>
    </row>
    <row r="393" spans="1:53" ht="14.5" outlineLevel="1" x14ac:dyDescent="0.35">
      <c r="A393" s="6"/>
      <c r="B393" s="7"/>
      <c r="C393" s="17"/>
      <c r="D393" s="17"/>
      <c r="E393" s="17"/>
      <c r="F393" s="26"/>
      <c r="G393" s="26" t="str">
        <f t="shared" si="178"/>
        <v>YYWA2Wwd</v>
      </c>
      <c r="H393" s="223">
        <f t="shared" ref="H393:K393" si="198">INDEX($Z$184:$AC$196,MATCH($M153,$Y$184:$Y$196,0),MATCH(H$364,$Z$183:$AC$183,0))</f>
        <v>0</v>
      </c>
      <c r="I393" s="223">
        <f t="shared" si="198"/>
        <v>78</v>
      </c>
      <c r="J393" s="223">
        <f t="shared" si="198"/>
        <v>19</v>
      </c>
      <c r="K393" s="223">
        <f t="shared" si="198"/>
        <v>0</v>
      </c>
      <c r="L393" s="757" cm="1">
        <f t="array" ref="L393">INDEX($H393:$K393,0,MATCH(L$364,$H$364:$K$364,0))*INDEX($J$358:$R$361,MATCH(L$364,$I$358:$I$361,0),MATCH(L$363,$J$357:$R$357,0))</f>
        <v>0</v>
      </c>
      <c r="M393" s="757" cm="1">
        <f t="array" ref="M393">INDEX($H393:$K393,0,MATCH(M$364,$H$364:$K$364,0))*INDEX($J$358:$R$361,MATCH(M$364,$I$358:$I$361,0),MATCH(M$363,$J$357:$R$357,0))</f>
        <v>78</v>
      </c>
      <c r="N393" s="757" cm="1">
        <f t="array" ref="N393">INDEX($H393:$K393,0,MATCH(N$364,$H$364:$K$364,0))*INDEX($J$358:$R$361,MATCH(N$364,$I$358:$I$361,0),MATCH(N$363,$J$357:$R$357,0))</f>
        <v>38</v>
      </c>
      <c r="O393" s="757" cm="1">
        <f t="array" ref="O393">INDEX($H393:$K393,0,MATCH(O$364,$H$364:$K$364,0))*INDEX($J$358:$R$361,MATCH(O$364,$I$358:$I$361,0),MATCH(O$363,$J$357:$R$357,0))</f>
        <v>0</v>
      </c>
      <c r="P393" s="757" cm="1">
        <f t="array" ref="P393">INDEX($H393:$K393,0,MATCH(P$364,$H$364:$K$364,0))*INDEX($J$358:$R$361,MATCH(P$364,$I$358:$I$361,0),MATCH(P$363,$J$357:$R$357,0))</f>
        <v>0</v>
      </c>
      <c r="Q393" s="757" cm="1">
        <f t="array" ref="Q393">INDEX($H393:$K393,0,MATCH(Q$364,$H$364:$K$364,0))*INDEX($J$358:$R$361,MATCH(Q$364,$I$358:$I$361,0),MATCH(Q$363,$J$357:$R$357,0))</f>
        <v>78</v>
      </c>
      <c r="R393" s="757" cm="1">
        <f t="array" ref="R393">INDEX($H393:$K393,0,MATCH(R$364,$H$364:$K$364,0))*INDEX($J$358:$R$361,MATCH(R$364,$I$358:$I$361,0),MATCH(R$363,$J$357:$R$357,0))</f>
        <v>38</v>
      </c>
      <c r="S393" s="757" cm="1">
        <f t="array" ref="S393">INDEX($H393:$K393,0,MATCH(S$364,$H$364:$K$364,0))*INDEX($J$358:$R$361,MATCH(S$364,$I$358:$I$361,0),MATCH(S$363,$J$357:$R$357,0))</f>
        <v>0</v>
      </c>
      <c r="T393" s="757" cm="1">
        <f t="array" ref="T393">INDEX($H393:$K393,0,MATCH(T$364,$H$364:$K$364,0))*INDEX($J$358:$R$361,MATCH(T$364,$I$358:$I$361,0),MATCH(T$363,$J$357:$R$357,0))</f>
        <v>0</v>
      </c>
      <c r="U393" s="757" cm="1">
        <f t="array" ref="U393">INDEX($H393:$K393,0,MATCH(U$364,$H$364:$K$364,0))*INDEX($J$358:$R$361,MATCH(U$364,$I$358:$I$361,0),MATCH(U$363,$J$357:$R$357,0))</f>
        <v>78</v>
      </c>
      <c r="V393" s="757" cm="1">
        <f t="array" ref="V393">INDEX($H393:$K393,0,MATCH(V$364,$H$364:$K$364,0))*INDEX($J$358:$R$361,MATCH(V$364,$I$358:$I$361,0),MATCH(V$363,$J$357:$R$357,0))</f>
        <v>19</v>
      </c>
      <c r="W393" s="757" cm="1">
        <f t="array" ref="W393">INDEX($H393:$K393,0,MATCH(W$364,$H$364:$K$364,0))*INDEX($J$358:$R$361,MATCH(W$364,$I$358:$I$361,0),MATCH(W$363,$J$357:$R$357,0))</f>
        <v>0</v>
      </c>
      <c r="X393" s="757" cm="1">
        <f t="array" ref="X393">INDEX($H393:$K393,0,MATCH(X$364,$H$364:$K$364,0))*INDEX($J$358:$R$361,MATCH(X$364,$I$358:$I$361,0),MATCH(X$363,$J$357:$R$357,0))</f>
        <v>0</v>
      </c>
      <c r="Y393" s="757" cm="1">
        <f t="array" ref="Y393">INDEX($H393:$K393,0,MATCH(Y$364,$H$364:$K$364,0))*INDEX($J$358:$R$361,MATCH(Y$364,$I$358:$I$361,0),MATCH(Y$363,$J$357:$R$357,0))</f>
        <v>78</v>
      </c>
      <c r="Z393" s="757" cm="1">
        <f t="array" ref="Z393">INDEX($H393:$K393,0,MATCH(Z$364,$H$364:$K$364,0))*INDEX($J$358:$R$361,MATCH(Z$364,$I$358:$I$361,0),MATCH(Z$363,$J$357:$R$357,0))</f>
        <v>19</v>
      </c>
      <c r="AA393" s="757" cm="1">
        <f t="array" ref="AA393">INDEX($H393:$K393,0,MATCH(AA$364,$H$364:$K$364,0))*INDEX($J$358:$R$361,MATCH(AA$364,$I$358:$I$361,0),MATCH(AA$363,$J$357:$R$357,0))</f>
        <v>0</v>
      </c>
      <c r="AB393" s="757" cm="1">
        <f t="array" ref="AB393">INDEX($H393:$K393,0,MATCH(AB$364,$H$364:$K$364,0))*INDEX($J$358:$R$361,MATCH(AB$364,$I$358:$I$361,0),MATCH(AB$363,$J$357:$R$357,0))</f>
        <v>0</v>
      </c>
      <c r="AC393" s="757" cm="1">
        <f t="array" ref="AC393">INDEX($H393:$K393,0,MATCH(AC$364,$H$364:$K$364,0))*INDEX($J$358:$R$361,MATCH(AC$364,$I$358:$I$361,0),MATCH(AC$363,$J$357:$R$357,0))</f>
        <v>78</v>
      </c>
      <c r="AD393" s="757" cm="1">
        <f t="array" ref="AD393">INDEX($H393:$K393,0,MATCH(AD$364,$H$364:$K$364,0))*INDEX($J$358:$R$361,MATCH(AD$364,$I$358:$I$361,0),MATCH(AD$363,$J$357:$R$357,0))</f>
        <v>19</v>
      </c>
      <c r="AE393" s="757" cm="1">
        <f t="array" ref="AE393">INDEX($H393:$K393,0,MATCH(AE$364,$H$364:$K$364,0))*INDEX($J$358:$R$361,MATCH(AE$364,$I$358:$I$361,0),MATCH(AE$363,$J$357:$R$357,0))</f>
        <v>0</v>
      </c>
      <c r="AF393" s="757" cm="1">
        <f t="array" ref="AF393">INDEX($H393:$K393,0,MATCH(AF$364,$H$364:$K$364,0))*INDEX($J$358:$R$361,MATCH(AF$364,$I$358:$I$361,0),MATCH(AF$363,$J$357:$R$357,0))</f>
        <v>0</v>
      </c>
      <c r="AG393" s="757" cm="1">
        <f t="array" ref="AG393">INDEX($H393:$K393,0,MATCH(AG$364,$H$364:$K$364,0))*INDEX($J$358:$R$361,MATCH(AG$364,$I$358:$I$361,0),MATCH(AG$363,$J$357:$R$357,0))</f>
        <v>78</v>
      </c>
      <c r="AH393" s="757" cm="1">
        <f t="array" ref="AH393">INDEX($H393:$K393,0,MATCH(AH$364,$H$364:$K$364,0))*INDEX($J$358:$R$361,MATCH(AH$364,$I$358:$I$361,0),MATCH(AH$363,$J$357:$R$357,0))</f>
        <v>19</v>
      </c>
      <c r="AI393" s="757" cm="1">
        <f t="array" ref="AI393">INDEX($H393:$K393,0,MATCH(AI$364,$H$364:$K$364,0))*INDEX($J$358:$R$361,MATCH(AI$364,$I$358:$I$361,0),MATCH(AI$363,$J$357:$R$357,0))</f>
        <v>0</v>
      </c>
      <c r="AJ393" s="757" cm="1">
        <f t="array" ref="AJ393">INDEX($H393:$K393,0,MATCH(AJ$364,$H$364:$K$364,0))*INDEX($J$358:$R$361,MATCH(AJ$364,$I$358:$I$361,0),MATCH(AJ$363,$J$357:$R$357,0))</f>
        <v>0</v>
      </c>
      <c r="AK393" s="757" cm="1">
        <f t="array" ref="AK393">INDEX($H393:$K393,0,MATCH(AK$364,$H$364:$K$364,0))*INDEX($J$358:$R$361,MATCH(AK$364,$I$358:$I$361,0),MATCH(AK$363,$J$357:$R$357,0))</f>
        <v>78</v>
      </c>
      <c r="AL393" s="757" cm="1">
        <f t="array" ref="AL393">INDEX($H393:$K393,0,MATCH(AL$364,$H$364:$K$364,0))*INDEX($J$358:$R$361,MATCH(AL$364,$I$358:$I$361,0),MATCH(AL$363,$J$357:$R$357,0))</f>
        <v>0</v>
      </c>
      <c r="AM393" s="757" cm="1">
        <f t="array" ref="AM393">INDEX($H393:$K393,0,MATCH(AM$364,$H$364:$K$364,0))*INDEX($J$358:$R$361,MATCH(AM$364,$I$358:$I$361,0),MATCH(AM$363,$J$357:$R$357,0))</f>
        <v>0</v>
      </c>
      <c r="AN393" s="757" cm="1">
        <f t="array" ref="AN393">INDEX($H393:$K393,0,MATCH(AN$364,$H$364:$K$364,0))*INDEX($J$358:$R$361,MATCH(AN$364,$I$358:$I$361,0),MATCH(AN$363,$J$357:$R$357,0))</f>
        <v>0</v>
      </c>
      <c r="AO393" s="757" cm="1">
        <f t="array" ref="AO393">INDEX($H393:$K393,0,MATCH(AO$364,$H$364:$K$364,0))*INDEX($J$358:$R$361,MATCH(AO$364,$I$358:$I$361,0),MATCH(AO$363,$J$357:$R$357,0))</f>
        <v>78</v>
      </c>
      <c r="AP393" s="757" cm="1">
        <f t="array" ref="AP393">INDEX($H393:$K393,0,MATCH(AP$364,$H$364:$K$364,0))*INDEX($J$358:$R$361,MATCH(AP$364,$I$358:$I$361,0),MATCH(AP$363,$J$357:$R$357,0))</f>
        <v>0</v>
      </c>
      <c r="AQ393" s="757" cm="1">
        <f t="array" ref="AQ393">INDEX($H393:$K393,0,MATCH(AQ$364,$H$364:$K$364,0))*INDEX($J$358:$R$361,MATCH(AQ$364,$I$358:$I$361,0),MATCH(AQ$363,$J$357:$R$357,0))</f>
        <v>0</v>
      </c>
      <c r="AR393" s="757" cm="1">
        <f t="array" ref="AR393">INDEX($H393:$K393,0,MATCH(AR$364,$H$364:$K$364,0))*INDEX($J$358:$R$361,MATCH(AR$364,$I$358:$I$361,0),MATCH(AR$363,$J$357:$R$357,0))</f>
        <v>0</v>
      </c>
      <c r="AS393" s="757" cm="1">
        <f t="array" ref="AS393">INDEX($H393:$K393,0,MATCH(AS$364,$H$364:$K$364,0))*INDEX($J$358:$R$361,MATCH(AS$364,$I$358:$I$361,0),MATCH(AS$363,$J$357:$R$357,0))</f>
        <v>78</v>
      </c>
      <c r="AT393" s="757" cm="1">
        <f t="array" ref="AT393">INDEX($H393:$K393,0,MATCH(AT$364,$H$364:$K$364,0))*INDEX($J$358:$R$361,MATCH(AT$364,$I$358:$I$361,0),MATCH(AT$363,$J$357:$R$357,0))</f>
        <v>0</v>
      </c>
      <c r="AU393" s="757" cm="1">
        <f t="array" ref="AU393">INDEX($H393:$K393,0,MATCH(AU$364,$H$364:$K$364,0))*INDEX($J$358:$R$361,MATCH(AU$364,$I$358:$I$361,0),MATCH(AU$363,$J$357:$R$357,0))</f>
        <v>0</v>
      </c>
      <c r="AV393" s="187"/>
      <c r="AW393" s="187"/>
      <c r="AX393" s="16"/>
      <c r="AY393" s="8"/>
      <c r="AZ393" s="8"/>
      <c r="BA393" s="8"/>
    </row>
    <row r="394" spans="1:53" ht="14.5" outlineLevel="1" x14ac:dyDescent="0.35">
      <c r="A394" s="6"/>
      <c r="B394" s="7"/>
      <c r="C394" s="17"/>
      <c r="D394" s="17"/>
      <c r="E394" s="17"/>
      <c r="F394" s="26"/>
      <c r="G394" s="26" t="str">
        <f t="shared" si="178"/>
        <v>YYWWA1w</v>
      </c>
      <c r="H394" s="223">
        <f t="shared" ref="H394:K394" si="199">INDEX($Z$184:$AC$196,MATCH($M154,$Y$184:$Y$196,0),MATCH(H$364,$Z$183:$AC$183,0))</f>
        <v>0</v>
      </c>
      <c r="I394" s="223">
        <f t="shared" si="199"/>
        <v>78</v>
      </c>
      <c r="J394" s="945">
        <f t="shared" ref="J394:J395" si="200">INDEX($Z$184:$AC$196,MATCH($M154,$Y$184:$Y$196,0),MATCH(J$364,$Z$183:$AC$183,0))-10</f>
        <v>9</v>
      </c>
      <c r="K394" s="223">
        <f t="shared" si="199"/>
        <v>0</v>
      </c>
      <c r="L394" s="757" cm="1">
        <f t="array" ref="L394">INDEX($H394:$K394,0,MATCH(L$364,$H$364:$K$364,0))*INDEX($J$358:$R$361,MATCH(L$364,$I$358:$I$361,0),MATCH(L$363,$J$357:$R$357,0))</f>
        <v>0</v>
      </c>
      <c r="M394" s="757" cm="1">
        <f t="array" ref="M394">INDEX($H394:$K394,0,MATCH(M$364,$H$364:$K$364,0))*INDEX($J$358:$R$361,MATCH(M$364,$I$358:$I$361,0),MATCH(M$363,$J$357:$R$357,0))</f>
        <v>78</v>
      </c>
      <c r="N394" s="757" cm="1">
        <f t="array" ref="N394">INDEX($H394:$K394,0,MATCH(N$364,$H$364:$K$364,0))*INDEX($J$358:$R$361,MATCH(N$364,$I$358:$I$361,0),MATCH(N$363,$J$357:$R$357,0))</f>
        <v>18</v>
      </c>
      <c r="O394" s="757" cm="1">
        <f t="array" ref="O394">INDEX($H394:$K394,0,MATCH(O$364,$H$364:$K$364,0))*INDEX($J$358:$R$361,MATCH(O$364,$I$358:$I$361,0),MATCH(O$363,$J$357:$R$357,0))</f>
        <v>0</v>
      </c>
      <c r="P394" s="757" cm="1">
        <f t="array" ref="P394">INDEX($H394:$K394,0,MATCH(P$364,$H$364:$K$364,0))*INDEX($J$358:$R$361,MATCH(P$364,$I$358:$I$361,0),MATCH(P$363,$J$357:$R$357,0))</f>
        <v>0</v>
      </c>
      <c r="Q394" s="757" cm="1">
        <f t="array" ref="Q394">INDEX($H394:$K394,0,MATCH(Q$364,$H$364:$K$364,0))*INDEX($J$358:$R$361,MATCH(Q$364,$I$358:$I$361,0),MATCH(Q$363,$J$357:$R$357,0))</f>
        <v>78</v>
      </c>
      <c r="R394" s="757" cm="1">
        <f t="array" ref="R394">INDEX($H394:$K394,0,MATCH(R$364,$H$364:$K$364,0))*INDEX($J$358:$R$361,MATCH(R$364,$I$358:$I$361,0),MATCH(R$363,$J$357:$R$357,0))</f>
        <v>18</v>
      </c>
      <c r="S394" s="757" cm="1">
        <f t="array" ref="S394">INDEX($H394:$K394,0,MATCH(S$364,$H$364:$K$364,0))*INDEX($J$358:$R$361,MATCH(S$364,$I$358:$I$361,0),MATCH(S$363,$J$357:$R$357,0))</f>
        <v>0</v>
      </c>
      <c r="T394" s="757" cm="1">
        <f t="array" ref="T394">INDEX($H394:$K394,0,MATCH(T$364,$H$364:$K$364,0))*INDEX($J$358:$R$361,MATCH(T$364,$I$358:$I$361,0),MATCH(T$363,$J$357:$R$357,0))</f>
        <v>0</v>
      </c>
      <c r="U394" s="757" cm="1">
        <f t="array" ref="U394">INDEX($H394:$K394,0,MATCH(U$364,$H$364:$K$364,0))*INDEX($J$358:$R$361,MATCH(U$364,$I$358:$I$361,0),MATCH(U$363,$J$357:$R$357,0))</f>
        <v>78</v>
      </c>
      <c r="V394" s="757" cm="1">
        <f t="array" ref="V394">INDEX($H394:$K394,0,MATCH(V$364,$H$364:$K$364,0))*INDEX($J$358:$R$361,MATCH(V$364,$I$358:$I$361,0),MATCH(V$363,$J$357:$R$357,0))</f>
        <v>9</v>
      </c>
      <c r="W394" s="757" cm="1">
        <f t="array" ref="W394">INDEX($H394:$K394,0,MATCH(W$364,$H$364:$K$364,0))*INDEX($J$358:$R$361,MATCH(W$364,$I$358:$I$361,0),MATCH(W$363,$J$357:$R$357,0))</f>
        <v>0</v>
      </c>
      <c r="X394" s="757" cm="1">
        <f t="array" ref="X394">INDEX($H394:$K394,0,MATCH(X$364,$H$364:$K$364,0))*INDEX($J$358:$R$361,MATCH(X$364,$I$358:$I$361,0),MATCH(X$363,$J$357:$R$357,0))</f>
        <v>0</v>
      </c>
      <c r="Y394" s="757" cm="1">
        <f t="array" ref="Y394">INDEX($H394:$K394,0,MATCH(Y$364,$H$364:$K$364,0))*INDEX($J$358:$R$361,MATCH(Y$364,$I$358:$I$361,0),MATCH(Y$363,$J$357:$R$357,0))</f>
        <v>78</v>
      </c>
      <c r="Z394" s="757" cm="1">
        <f t="array" ref="Z394">INDEX($H394:$K394,0,MATCH(Z$364,$H$364:$K$364,0))*INDEX($J$358:$R$361,MATCH(Z$364,$I$358:$I$361,0),MATCH(Z$363,$J$357:$R$357,0))</f>
        <v>9</v>
      </c>
      <c r="AA394" s="757" cm="1">
        <f t="array" ref="AA394">INDEX($H394:$K394,0,MATCH(AA$364,$H$364:$K$364,0))*INDEX($J$358:$R$361,MATCH(AA$364,$I$358:$I$361,0),MATCH(AA$363,$J$357:$R$357,0))</f>
        <v>0</v>
      </c>
      <c r="AB394" s="757" cm="1">
        <f t="array" ref="AB394">INDEX($H394:$K394,0,MATCH(AB$364,$H$364:$K$364,0))*INDEX($J$358:$R$361,MATCH(AB$364,$I$358:$I$361,0),MATCH(AB$363,$J$357:$R$357,0))</f>
        <v>0</v>
      </c>
      <c r="AC394" s="757" cm="1">
        <f t="array" ref="AC394">INDEX($H394:$K394,0,MATCH(AC$364,$H$364:$K$364,0))*INDEX($J$358:$R$361,MATCH(AC$364,$I$358:$I$361,0),MATCH(AC$363,$J$357:$R$357,0))</f>
        <v>78</v>
      </c>
      <c r="AD394" s="757" cm="1">
        <f t="array" ref="AD394">INDEX($H394:$K394,0,MATCH(AD$364,$H$364:$K$364,0))*INDEX($J$358:$R$361,MATCH(AD$364,$I$358:$I$361,0),MATCH(AD$363,$J$357:$R$357,0))</f>
        <v>9</v>
      </c>
      <c r="AE394" s="757" cm="1">
        <f t="array" ref="AE394">INDEX($H394:$K394,0,MATCH(AE$364,$H$364:$K$364,0))*INDEX($J$358:$R$361,MATCH(AE$364,$I$358:$I$361,0),MATCH(AE$363,$J$357:$R$357,0))</f>
        <v>0</v>
      </c>
      <c r="AF394" s="757" cm="1">
        <f t="array" ref="AF394">INDEX($H394:$K394,0,MATCH(AF$364,$H$364:$K$364,0))*INDEX($J$358:$R$361,MATCH(AF$364,$I$358:$I$361,0),MATCH(AF$363,$J$357:$R$357,0))</f>
        <v>0</v>
      </c>
      <c r="AG394" s="757" cm="1">
        <f t="array" ref="AG394">INDEX($H394:$K394,0,MATCH(AG$364,$H$364:$K$364,0))*INDEX($J$358:$R$361,MATCH(AG$364,$I$358:$I$361,0),MATCH(AG$363,$J$357:$R$357,0))</f>
        <v>78</v>
      </c>
      <c r="AH394" s="757" cm="1">
        <f t="array" ref="AH394">INDEX($H394:$K394,0,MATCH(AH$364,$H$364:$K$364,0))*INDEX($J$358:$R$361,MATCH(AH$364,$I$358:$I$361,0),MATCH(AH$363,$J$357:$R$357,0))</f>
        <v>9</v>
      </c>
      <c r="AI394" s="757" cm="1">
        <f t="array" ref="AI394">INDEX($H394:$K394,0,MATCH(AI$364,$H$364:$K$364,0))*INDEX($J$358:$R$361,MATCH(AI$364,$I$358:$I$361,0),MATCH(AI$363,$J$357:$R$357,0))</f>
        <v>0</v>
      </c>
      <c r="AJ394" s="757" cm="1">
        <f t="array" ref="AJ394">INDEX($H394:$K394,0,MATCH(AJ$364,$H$364:$K$364,0))*INDEX($J$358:$R$361,MATCH(AJ$364,$I$358:$I$361,0),MATCH(AJ$363,$J$357:$R$357,0))</f>
        <v>0</v>
      </c>
      <c r="AK394" s="757" cm="1">
        <f t="array" ref="AK394">INDEX($H394:$K394,0,MATCH(AK$364,$H$364:$K$364,0))*INDEX($J$358:$R$361,MATCH(AK$364,$I$358:$I$361,0),MATCH(AK$363,$J$357:$R$357,0))</f>
        <v>78</v>
      </c>
      <c r="AL394" s="757" cm="1">
        <f t="array" ref="AL394">INDEX($H394:$K394,0,MATCH(AL$364,$H$364:$K$364,0))*INDEX($J$358:$R$361,MATCH(AL$364,$I$358:$I$361,0),MATCH(AL$363,$J$357:$R$357,0))</f>
        <v>0</v>
      </c>
      <c r="AM394" s="757" cm="1">
        <f t="array" ref="AM394">INDEX($H394:$K394,0,MATCH(AM$364,$H$364:$K$364,0))*INDEX($J$358:$R$361,MATCH(AM$364,$I$358:$I$361,0),MATCH(AM$363,$J$357:$R$357,0))</f>
        <v>0</v>
      </c>
      <c r="AN394" s="757" cm="1">
        <f t="array" ref="AN394">INDEX($H394:$K394,0,MATCH(AN$364,$H$364:$K$364,0))*INDEX($J$358:$R$361,MATCH(AN$364,$I$358:$I$361,0),MATCH(AN$363,$J$357:$R$357,0))</f>
        <v>0</v>
      </c>
      <c r="AO394" s="757" cm="1">
        <f t="array" ref="AO394">INDEX($H394:$K394,0,MATCH(AO$364,$H$364:$K$364,0))*INDEX($J$358:$R$361,MATCH(AO$364,$I$358:$I$361,0),MATCH(AO$363,$J$357:$R$357,0))</f>
        <v>78</v>
      </c>
      <c r="AP394" s="757" cm="1">
        <f t="array" ref="AP394">INDEX($H394:$K394,0,MATCH(AP$364,$H$364:$K$364,0))*INDEX($J$358:$R$361,MATCH(AP$364,$I$358:$I$361,0),MATCH(AP$363,$J$357:$R$357,0))</f>
        <v>0</v>
      </c>
      <c r="AQ394" s="757" cm="1">
        <f t="array" ref="AQ394">INDEX($H394:$K394,0,MATCH(AQ$364,$H$364:$K$364,0))*INDEX($J$358:$R$361,MATCH(AQ$364,$I$358:$I$361,0),MATCH(AQ$363,$J$357:$R$357,0))</f>
        <v>0</v>
      </c>
      <c r="AR394" s="757" cm="1">
        <f t="array" ref="AR394">INDEX($H394:$K394,0,MATCH(AR$364,$H$364:$K$364,0))*INDEX($J$358:$R$361,MATCH(AR$364,$I$358:$I$361,0),MATCH(AR$363,$J$357:$R$357,0))</f>
        <v>0</v>
      </c>
      <c r="AS394" s="757" cm="1">
        <f t="array" ref="AS394">INDEX($H394:$K394,0,MATCH(AS$364,$H$364:$K$364,0))*INDEX($J$358:$R$361,MATCH(AS$364,$I$358:$I$361,0),MATCH(AS$363,$J$357:$R$357,0))</f>
        <v>78</v>
      </c>
      <c r="AT394" s="757" cm="1">
        <f t="array" ref="AT394">INDEX($H394:$K394,0,MATCH(AT$364,$H$364:$K$364,0))*INDEX($J$358:$R$361,MATCH(AT$364,$I$358:$I$361,0),MATCH(AT$363,$J$357:$R$357,0))</f>
        <v>0</v>
      </c>
      <c r="AU394" s="757" cm="1">
        <f t="array" ref="AU394">INDEX($H394:$K394,0,MATCH(AU$364,$H$364:$K$364,0))*INDEX($J$358:$R$361,MATCH(AU$364,$I$358:$I$361,0),MATCH(AU$363,$J$357:$R$357,0))</f>
        <v>0</v>
      </c>
      <c r="AV394" s="187"/>
      <c r="AW394" s="187"/>
      <c r="AX394" s="16"/>
      <c r="AY394" s="8"/>
      <c r="AZ394" s="8"/>
      <c r="BA394" s="8"/>
    </row>
    <row r="395" spans="1:53" ht="14.5" outlineLevel="1" x14ac:dyDescent="0.35">
      <c r="A395" s="6"/>
      <c r="B395" s="7"/>
      <c r="C395" s="17"/>
      <c r="D395" s="17"/>
      <c r="E395" s="17"/>
      <c r="F395" s="26"/>
      <c r="G395" s="26" t="str">
        <f t="shared" si="178"/>
        <v>YYWWA1wd</v>
      </c>
      <c r="H395" s="223">
        <f t="shared" ref="H395:K395" si="201">INDEX($Z$184:$AC$196,MATCH($M155,$Y$184:$Y$196,0),MATCH(H$364,$Z$183:$AC$183,0))</f>
        <v>0</v>
      </c>
      <c r="I395" s="223">
        <f t="shared" si="201"/>
        <v>78</v>
      </c>
      <c r="J395" s="945">
        <f t="shared" si="200"/>
        <v>9</v>
      </c>
      <c r="K395" s="223">
        <f t="shared" si="201"/>
        <v>0</v>
      </c>
      <c r="L395" s="757" cm="1">
        <f t="array" ref="L395">INDEX($H395:$K395,0,MATCH(L$364,$H$364:$K$364,0))*INDEX($J$358:$R$361,MATCH(L$364,$I$358:$I$361,0),MATCH(L$363,$J$357:$R$357,0))</f>
        <v>0</v>
      </c>
      <c r="M395" s="757" cm="1">
        <f t="array" ref="M395">INDEX($H395:$K395,0,MATCH(M$364,$H$364:$K$364,0))*INDEX($J$358:$R$361,MATCH(M$364,$I$358:$I$361,0),MATCH(M$363,$J$357:$R$357,0))</f>
        <v>78</v>
      </c>
      <c r="N395" s="757" cm="1">
        <f t="array" ref="N395">INDEX($H395:$K395,0,MATCH(N$364,$H$364:$K$364,0))*INDEX($J$358:$R$361,MATCH(N$364,$I$358:$I$361,0),MATCH(N$363,$J$357:$R$357,0))</f>
        <v>18</v>
      </c>
      <c r="O395" s="757" cm="1">
        <f t="array" ref="O395">INDEX($H395:$K395,0,MATCH(O$364,$H$364:$K$364,0))*INDEX($J$358:$R$361,MATCH(O$364,$I$358:$I$361,0),MATCH(O$363,$J$357:$R$357,0))</f>
        <v>0</v>
      </c>
      <c r="P395" s="757" cm="1">
        <f t="array" ref="P395">INDEX($H395:$K395,0,MATCH(P$364,$H$364:$K$364,0))*INDEX($J$358:$R$361,MATCH(P$364,$I$358:$I$361,0),MATCH(P$363,$J$357:$R$357,0))</f>
        <v>0</v>
      </c>
      <c r="Q395" s="757" cm="1">
        <f t="array" ref="Q395">INDEX($H395:$K395,0,MATCH(Q$364,$H$364:$K$364,0))*INDEX($J$358:$R$361,MATCH(Q$364,$I$358:$I$361,0),MATCH(Q$363,$J$357:$R$357,0))</f>
        <v>78</v>
      </c>
      <c r="R395" s="757" cm="1">
        <f t="array" ref="R395">INDEX($H395:$K395,0,MATCH(R$364,$H$364:$K$364,0))*INDEX($J$358:$R$361,MATCH(R$364,$I$358:$I$361,0),MATCH(R$363,$J$357:$R$357,0))</f>
        <v>18</v>
      </c>
      <c r="S395" s="757" cm="1">
        <f t="array" ref="S395">INDEX($H395:$K395,0,MATCH(S$364,$H$364:$K$364,0))*INDEX($J$358:$R$361,MATCH(S$364,$I$358:$I$361,0),MATCH(S$363,$J$357:$R$357,0))</f>
        <v>0</v>
      </c>
      <c r="T395" s="757" cm="1">
        <f t="array" ref="T395">INDEX($H395:$K395,0,MATCH(T$364,$H$364:$K$364,0))*INDEX($J$358:$R$361,MATCH(T$364,$I$358:$I$361,0),MATCH(T$363,$J$357:$R$357,0))</f>
        <v>0</v>
      </c>
      <c r="U395" s="757" cm="1">
        <f t="array" ref="U395">INDEX($H395:$K395,0,MATCH(U$364,$H$364:$K$364,0))*INDEX($J$358:$R$361,MATCH(U$364,$I$358:$I$361,0),MATCH(U$363,$J$357:$R$357,0))</f>
        <v>78</v>
      </c>
      <c r="V395" s="757" cm="1">
        <f t="array" ref="V395">INDEX($H395:$K395,0,MATCH(V$364,$H$364:$K$364,0))*INDEX($J$358:$R$361,MATCH(V$364,$I$358:$I$361,0),MATCH(V$363,$J$357:$R$357,0))</f>
        <v>9</v>
      </c>
      <c r="W395" s="757" cm="1">
        <f t="array" ref="W395">INDEX($H395:$K395,0,MATCH(W$364,$H$364:$K$364,0))*INDEX($J$358:$R$361,MATCH(W$364,$I$358:$I$361,0),MATCH(W$363,$J$357:$R$357,0))</f>
        <v>0</v>
      </c>
      <c r="X395" s="757" cm="1">
        <f t="array" ref="X395">INDEX($H395:$K395,0,MATCH(X$364,$H$364:$K$364,0))*INDEX($J$358:$R$361,MATCH(X$364,$I$358:$I$361,0),MATCH(X$363,$J$357:$R$357,0))</f>
        <v>0</v>
      </c>
      <c r="Y395" s="757" cm="1">
        <f t="array" ref="Y395">INDEX($H395:$K395,0,MATCH(Y$364,$H$364:$K$364,0))*INDEX($J$358:$R$361,MATCH(Y$364,$I$358:$I$361,0),MATCH(Y$363,$J$357:$R$357,0))</f>
        <v>78</v>
      </c>
      <c r="Z395" s="757" cm="1">
        <f t="array" ref="Z395">INDEX($H395:$K395,0,MATCH(Z$364,$H$364:$K$364,0))*INDEX($J$358:$R$361,MATCH(Z$364,$I$358:$I$361,0),MATCH(Z$363,$J$357:$R$357,0))</f>
        <v>9</v>
      </c>
      <c r="AA395" s="757" cm="1">
        <f t="array" ref="AA395">INDEX($H395:$K395,0,MATCH(AA$364,$H$364:$K$364,0))*INDEX($J$358:$R$361,MATCH(AA$364,$I$358:$I$361,0),MATCH(AA$363,$J$357:$R$357,0))</f>
        <v>0</v>
      </c>
      <c r="AB395" s="757" cm="1">
        <f t="array" ref="AB395">INDEX($H395:$K395,0,MATCH(AB$364,$H$364:$K$364,0))*INDEX($J$358:$R$361,MATCH(AB$364,$I$358:$I$361,0),MATCH(AB$363,$J$357:$R$357,0))</f>
        <v>0</v>
      </c>
      <c r="AC395" s="757" cm="1">
        <f t="array" ref="AC395">INDEX($H395:$K395,0,MATCH(AC$364,$H$364:$K$364,0))*INDEX($J$358:$R$361,MATCH(AC$364,$I$358:$I$361,0),MATCH(AC$363,$J$357:$R$357,0))</f>
        <v>78</v>
      </c>
      <c r="AD395" s="757" cm="1">
        <f t="array" ref="AD395">INDEX($H395:$K395,0,MATCH(AD$364,$H$364:$K$364,0))*INDEX($J$358:$R$361,MATCH(AD$364,$I$358:$I$361,0),MATCH(AD$363,$J$357:$R$357,0))</f>
        <v>9</v>
      </c>
      <c r="AE395" s="757" cm="1">
        <f t="array" ref="AE395">INDEX($H395:$K395,0,MATCH(AE$364,$H$364:$K$364,0))*INDEX($J$358:$R$361,MATCH(AE$364,$I$358:$I$361,0),MATCH(AE$363,$J$357:$R$357,0))</f>
        <v>0</v>
      </c>
      <c r="AF395" s="757" cm="1">
        <f t="array" ref="AF395">INDEX($H395:$K395,0,MATCH(AF$364,$H$364:$K$364,0))*INDEX($J$358:$R$361,MATCH(AF$364,$I$358:$I$361,0),MATCH(AF$363,$J$357:$R$357,0))</f>
        <v>0</v>
      </c>
      <c r="AG395" s="757" cm="1">
        <f t="array" ref="AG395">INDEX($H395:$K395,0,MATCH(AG$364,$H$364:$K$364,0))*INDEX($J$358:$R$361,MATCH(AG$364,$I$358:$I$361,0),MATCH(AG$363,$J$357:$R$357,0))</f>
        <v>78</v>
      </c>
      <c r="AH395" s="757" cm="1">
        <f t="array" ref="AH395">INDEX($H395:$K395,0,MATCH(AH$364,$H$364:$K$364,0))*INDEX($J$358:$R$361,MATCH(AH$364,$I$358:$I$361,0),MATCH(AH$363,$J$357:$R$357,0))</f>
        <v>9</v>
      </c>
      <c r="AI395" s="757" cm="1">
        <f t="array" ref="AI395">INDEX($H395:$K395,0,MATCH(AI$364,$H$364:$K$364,0))*INDEX($J$358:$R$361,MATCH(AI$364,$I$358:$I$361,0),MATCH(AI$363,$J$357:$R$357,0))</f>
        <v>0</v>
      </c>
      <c r="AJ395" s="757" cm="1">
        <f t="array" ref="AJ395">INDEX($H395:$K395,0,MATCH(AJ$364,$H$364:$K$364,0))*INDEX($J$358:$R$361,MATCH(AJ$364,$I$358:$I$361,0),MATCH(AJ$363,$J$357:$R$357,0))</f>
        <v>0</v>
      </c>
      <c r="AK395" s="757" cm="1">
        <f t="array" ref="AK395">INDEX($H395:$K395,0,MATCH(AK$364,$H$364:$K$364,0))*INDEX($J$358:$R$361,MATCH(AK$364,$I$358:$I$361,0),MATCH(AK$363,$J$357:$R$357,0))</f>
        <v>78</v>
      </c>
      <c r="AL395" s="757" cm="1">
        <f t="array" ref="AL395">INDEX($H395:$K395,0,MATCH(AL$364,$H$364:$K$364,0))*INDEX($J$358:$R$361,MATCH(AL$364,$I$358:$I$361,0),MATCH(AL$363,$J$357:$R$357,0))</f>
        <v>0</v>
      </c>
      <c r="AM395" s="757" cm="1">
        <f t="array" ref="AM395">INDEX($H395:$K395,0,MATCH(AM$364,$H$364:$K$364,0))*INDEX($J$358:$R$361,MATCH(AM$364,$I$358:$I$361,0),MATCH(AM$363,$J$357:$R$357,0))</f>
        <v>0</v>
      </c>
      <c r="AN395" s="757" cm="1">
        <f t="array" ref="AN395">INDEX($H395:$K395,0,MATCH(AN$364,$H$364:$K$364,0))*INDEX($J$358:$R$361,MATCH(AN$364,$I$358:$I$361,0),MATCH(AN$363,$J$357:$R$357,0))</f>
        <v>0</v>
      </c>
      <c r="AO395" s="757" cm="1">
        <f t="array" ref="AO395">INDEX($H395:$K395,0,MATCH(AO$364,$H$364:$K$364,0))*INDEX($J$358:$R$361,MATCH(AO$364,$I$358:$I$361,0),MATCH(AO$363,$J$357:$R$357,0))</f>
        <v>78</v>
      </c>
      <c r="AP395" s="757" cm="1">
        <f t="array" ref="AP395">INDEX($H395:$K395,0,MATCH(AP$364,$H$364:$K$364,0))*INDEX($J$358:$R$361,MATCH(AP$364,$I$358:$I$361,0),MATCH(AP$363,$J$357:$R$357,0))</f>
        <v>0</v>
      </c>
      <c r="AQ395" s="757" cm="1">
        <f t="array" ref="AQ395">INDEX($H395:$K395,0,MATCH(AQ$364,$H$364:$K$364,0))*INDEX($J$358:$R$361,MATCH(AQ$364,$I$358:$I$361,0),MATCH(AQ$363,$J$357:$R$357,0))</f>
        <v>0</v>
      </c>
      <c r="AR395" s="757" cm="1">
        <f t="array" ref="AR395">INDEX($H395:$K395,0,MATCH(AR$364,$H$364:$K$364,0))*INDEX($J$358:$R$361,MATCH(AR$364,$I$358:$I$361,0),MATCH(AR$363,$J$357:$R$357,0))</f>
        <v>0</v>
      </c>
      <c r="AS395" s="757" cm="1">
        <f t="array" ref="AS395">INDEX($H395:$K395,0,MATCH(AS$364,$H$364:$K$364,0))*INDEX($J$358:$R$361,MATCH(AS$364,$I$358:$I$361,0),MATCH(AS$363,$J$357:$R$357,0))</f>
        <v>78</v>
      </c>
      <c r="AT395" s="757" cm="1">
        <f t="array" ref="AT395">INDEX($H395:$K395,0,MATCH(AT$364,$H$364:$K$364,0))*INDEX($J$358:$R$361,MATCH(AT$364,$I$358:$I$361,0),MATCH(AT$363,$J$357:$R$357,0))</f>
        <v>0</v>
      </c>
      <c r="AU395" s="757" cm="1">
        <f t="array" ref="AU395">INDEX($H395:$K395,0,MATCH(AU$364,$H$364:$K$364,0))*INDEX($J$358:$R$361,MATCH(AU$364,$I$358:$I$361,0),MATCH(AU$363,$J$357:$R$357,0))</f>
        <v>0</v>
      </c>
      <c r="AV395" s="187"/>
      <c r="AW395" s="187"/>
      <c r="AX395" s="16"/>
      <c r="AY395" s="8"/>
      <c r="AZ395" s="8"/>
      <c r="BA395" s="8"/>
    </row>
    <row r="396" spans="1:53" ht="14.5" outlineLevel="1" x14ac:dyDescent="0.35">
      <c r="A396" s="6"/>
      <c r="B396" s="7"/>
      <c r="C396" s="17"/>
      <c r="D396" s="17"/>
      <c r="E396" s="17"/>
      <c r="F396" s="26"/>
      <c r="G396" s="26" t="str">
        <f t="shared" si="178"/>
        <v>YYWWWw</v>
      </c>
      <c r="H396" s="223">
        <f t="shared" ref="H396:K396" si="202">INDEX($Z$184:$AC$196,MATCH($M156,$Y$184:$Y$196,0),MATCH(H$364,$Z$183:$AC$183,0))</f>
        <v>0</v>
      </c>
      <c r="I396" s="223">
        <f t="shared" si="202"/>
        <v>78</v>
      </c>
      <c r="J396" s="223">
        <f t="shared" si="202"/>
        <v>19</v>
      </c>
      <c r="K396" s="223">
        <f t="shared" si="202"/>
        <v>0</v>
      </c>
      <c r="L396" s="757" cm="1">
        <f t="array" ref="L396">INDEX($H396:$K396,0,MATCH(L$364,$H$364:$K$364,0))*INDEX($J$358:$R$361,MATCH(L$364,$I$358:$I$361,0),MATCH(L$363,$J$357:$R$357,0))</f>
        <v>0</v>
      </c>
      <c r="M396" s="757" cm="1">
        <f t="array" ref="M396">INDEX($H396:$K396,0,MATCH(M$364,$H$364:$K$364,0))*INDEX($J$358:$R$361,MATCH(M$364,$I$358:$I$361,0),MATCH(M$363,$J$357:$R$357,0))</f>
        <v>78</v>
      </c>
      <c r="N396" s="757" cm="1">
        <f t="array" ref="N396">INDEX($H396:$K396,0,MATCH(N$364,$H$364:$K$364,0))*INDEX($J$358:$R$361,MATCH(N$364,$I$358:$I$361,0),MATCH(N$363,$J$357:$R$357,0))</f>
        <v>38</v>
      </c>
      <c r="O396" s="757" cm="1">
        <f t="array" ref="O396">INDEX($H396:$K396,0,MATCH(O$364,$H$364:$K$364,0))*INDEX($J$358:$R$361,MATCH(O$364,$I$358:$I$361,0),MATCH(O$363,$J$357:$R$357,0))</f>
        <v>0</v>
      </c>
      <c r="P396" s="757" cm="1">
        <f t="array" ref="P396">INDEX($H396:$K396,0,MATCH(P$364,$H$364:$K$364,0))*INDEX($J$358:$R$361,MATCH(P$364,$I$358:$I$361,0),MATCH(P$363,$J$357:$R$357,0))</f>
        <v>0</v>
      </c>
      <c r="Q396" s="757" cm="1">
        <f t="array" ref="Q396">INDEX($H396:$K396,0,MATCH(Q$364,$H$364:$K$364,0))*INDEX($J$358:$R$361,MATCH(Q$364,$I$358:$I$361,0),MATCH(Q$363,$J$357:$R$357,0))</f>
        <v>78</v>
      </c>
      <c r="R396" s="757" cm="1">
        <f t="array" ref="R396">INDEX($H396:$K396,0,MATCH(R$364,$H$364:$K$364,0))*INDEX($J$358:$R$361,MATCH(R$364,$I$358:$I$361,0),MATCH(R$363,$J$357:$R$357,0))</f>
        <v>38</v>
      </c>
      <c r="S396" s="757" cm="1">
        <f t="array" ref="S396">INDEX($H396:$K396,0,MATCH(S$364,$H$364:$K$364,0))*INDEX($J$358:$R$361,MATCH(S$364,$I$358:$I$361,0),MATCH(S$363,$J$357:$R$357,0))</f>
        <v>0</v>
      </c>
      <c r="T396" s="757" cm="1">
        <f t="array" ref="T396">INDEX($H396:$K396,0,MATCH(T$364,$H$364:$K$364,0))*INDEX($J$358:$R$361,MATCH(T$364,$I$358:$I$361,0),MATCH(T$363,$J$357:$R$357,0))</f>
        <v>0</v>
      </c>
      <c r="U396" s="757" cm="1">
        <f t="array" ref="U396">INDEX($H396:$K396,0,MATCH(U$364,$H$364:$K$364,0))*INDEX($J$358:$R$361,MATCH(U$364,$I$358:$I$361,0),MATCH(U$363,$J$357:$R$357,0))</f>
        <v>78</v>
      </c>
      <c r="V396" s="757" cm="1">
        <f t="array" ref="V396">INDEX($H396:$K396,0,MATCH(V$364,$H$364:$K$364,0))*INDEX($J$358:$R$361,MATCH(V$364,$I$358:$I$361,0),MATCH(V$363,$J$357:$R$357,0))</f>
        <v>19</v>
      </c>
      <c r="W396" s="757" cm="1">
        <f t="array" ref="W396">INDEX($H396:$K396,0,MATCH(W$364,$H$364:$K$364,0))*INDEX($J$358:$R$361,MATCH(W$364,$I$358:$I$361,0),MATCH(W$363,$J$357:$R$357,0))</f>
        <v>0</v>
      </c>
      <c r="X396" s="757" cm="1">
        <f t="array" ref="X396">INDEX($H396:$K396,0,MATCH(X$364,$H$364:$K$364,0))*INDEX($J$358:$R$361,MATCH(X$364,$I$358:$I$361,0),MATCH(X$363,$J$357:$R$357,0))</f>
        <v>0</v>
      </c>
      <c r="Y396" s="757" cm="1">
        <f t="array" ref="Y396">INDEX($H396:$K396,0,MATCH(Y$364,$H$364:$K$364,0))*INDEX($J$358:$R$361,MATCH(Y$364,$I$358:$I$361,0),MATCH(Y$363,$J$357:$R$357,0))</f>
        <v>78</v>
      </c>
      <c r="Z396" s="757" cm="1">
        <f t="array" ref="Z396">INDEX($H396:$K396,0,MATCH(Z$364,$H$364:$K$364,0))*INDEX($J$358:$R$361,MATCH(Z$364,$I$358:$I$361,0),MATCH(Z$363,$J$357:$R$357,0))</f>
        <v>19</v>
      </c>
      <c r="AA396" s="757" cm="1">
        <f t="array" ref="AA396">INDEX($H396:$K396,0,MATCH(AA$364,$H$364:$K$364,0))*INDEX($J$358:$R$361,MATCH(AA$364,$I$358:$I$361,0),MATCH(AA$363,$J$357:$R$357,0))</f>
        <v>0</v>
      </c>
      <c r="AB396" s="757" cm="1">
        <f t="array" ref="AB396">INDEX($H396:$K396,0,MATCH(AB$364,$H$364:$K$364,0))*INDEX($J$358:$R$361,MATCH(AB$364,$I$358:$I$361,0),MATCH(AB$363,$J$357:$R$357,0))</f>
        <v>0</v>
      </c>
      <c r="AC396" s="757" cm="1">
        <f t="array" ref="AC396">INDEX($H396:$K396,0,MATCH(AC$364,$H$364:$K$364,0))*INDEX($J$358:$R$361,MATCH(AC$364,$I$358:$I$361,0),MATCH(AC$363,$J$357:$R$357,0))</f>
        <v>78</v>
      </c>
      <c r="AD396" s="757" cm="1">
        <f t="array" ref="AD396">INDEX($H396:$K396,0,MATCH(AD$364,$H$364:$K$364,0))*INDEX($J$358:$R$361,MATCH(AD$364,$I$358:$I$361,0),MATCH(AD$363,$J$357:$R$357,0))</f>
        <v>19</v>
      </c>
      <c r="AE396" s="757" cm="1">
        <f t="array" ref="AE396">INDEX($H396:$K396,0,MATCH(AE$364,$H$364:$K$364,0))*INDEX($J$358:$R$361,MATCH(AE$364,$I$358:$I$361,0),MATCH(AE$363,$J$357:$R$357,0))</f>
        <v>0</v>
      </c>
      <c r="AF396" s="757" cm="1">
        <f t="array" ref="AF396">INDEX($H396:$K396,0,MATCH(AF$364,$H$364:$K$364,0))*INDEX($J$358:$R$361,MATCH(AF$364,$I$358:$I$361,0),MATCH(AF$363,$J$357:$R$357,0))</f>
        <v>0</v>
      </c>
      <c r="AG396" s="757" cm="1">
        <f t="array" ref="AG396">INDEX($H396:$K396,0,MATCH(AG$364,$H$364:$K$364,0))*INDEX($J$358:$R$361,MATCH(AG$364,$I$358:$I$361,0),MATCH(AG$363,$J$357:$R$357,0))</f>
        <v>78</v>
      </c>
      <c r="AH396" s="757" cm="1">
        <f t="array" ref="AH396">INDEX($H396:$K396,0,MATCH(AH$364,$H$364:$K$364,0))*INDEX($J$358:$R$361,MATCH(AH$364,$I$358:$I$361,0),MATCH(AH$363,$J$357:$R$357,0))</f>
        <v>19</v>
      </c>
      <c r="AI396" s="757" cm="1">
        <f t="array" ref="AI396">INDEX($H396:$K396,0,MATCH(AI$364,$H$364:$K$364,0))*INDEX($J$358:$R$361,MATCH(AI$364,$I$358:$I$361,0),MATCH(AI$363,$J$357:$R$357,0))</f>
        <v>0</v>
      </c>
      <c r="AJ396" s="757" cm="1">
        <f t="array" ref="AJ396">INDEX($H396:$K396,0,MATCH(AJ$364,$H$364:$K$364,0))*INDEX($J$358:$R$361,MATCH(AJ$364,$I$358:$I$361,0),MATCH(AJ$363,$J$357:$R$357,0))</f>
        <v>0</v>
      </c>
      <c r="AK396" s="757" cm="1">
        <f t="array" ref="AK396">INDEX($H396:$K396,0,MATCH(AK$364,$H$364:$K$364,0))*INDEX($J$358:$R$361,MATCH(AK$364,$I$358:$I$361,0),MATCH(AK$363,$J$357:$R$357,0))</f>
        <v>78</v>
      </c>
      <c r="AL396" s="757" cm="1">
        <f t="array" ref="AL396">INDEX($H396:$K396,0,MATCH(AL$364,$H$364:$K$364,0))*INDEX($J$358:$R$361,MATCH(AL$364,$I$358:$I$361,0),MATCH(AL$363,$J$357:$R$357,0))</f>
        <v>0</v>
      </c>
      <c r="AM396" s="757" cm="1">
        <f t="array" ref="AM396">INDEX($H396:$K396,0,MATCH(AM$364,$H$364:$K$364,0))*INDEX($J$358:$R$361,MATCH(AM$364,$I$358:$I$361,0),MATCH(AM$363,$J$357:$R$357,0))</f>
        <v>0</v>
      </c>
      <c r="AN396" s="757" cm="1">
        <f t="array" ref="AN396">INDEX($H396:$K396,0,MATCH(AN$364,$H$364:$K$364,0))*INDEX($J$358:$R$361,MATCH(AN$364,$I$358:$I$361,0),MATCH(AN$363,$J$357:$R$357,0))</f>
        <v>0</v>
      </c>
      <c r="AO396" s="757" cm="1">
        <f t="array" ref="AO396">INDEX($H396:$K396,0,MATCH(AO$364,$H$364:$K$364,0))*INDEX($J$358:$R$361,MATCH(AO$364,$I$358:$I$361,0),MATCH(AO$363,$J$357:$R$357,0))</f>
        <v>78</v>
      </c>
      <c r="AP396" s="757" cm="1">
        <f t="array" ref="AP396">INDEX($H396:$K396,0,MATCH(AP$364,$H$364:$K$364,0))*INDEX($J$358:$R$361,MATCH(AP$364,$I$358:$I$361,0),MATCH(AP$363,$J$357:$R$357,0))</f>
        <v>0</v>
      </c>
      <c r="AQ396" s="757" cm="1">
        <f t="array" ref="AQ396">INDEX($H396:$K396,0,MATCH(AQ$364,$H$364:$K$364,0))*INDEX($J$358:$R$361,MATCH(AQ$364,$I$358:$I$361,0),MATCH(AQ$363,$J$357:$R$357,0))</f>
        <v>0</v>
      </c>
      <c r="AR396" s="757" cm="1">
        <f t="array" ref="AR396">INDEX($H396:$K396,0,MATCH(AR$364,$H$364:$K$364,0))*INDEX($J$358:$R$361,MATCH(AR$364,$I$358:$I$361,0),MATCH(AR$363,$J$357:$R$357,0))</f>
        <v>0</v>
      </c>
      <c r="AS396" s="757" cm="1">
        <f t="array" ref="AS396">INDEX($H396:$K396,0,MATCH(AS$364,$H$364:$K$364,0))*INDEX($J$358:$R$361,MATCH(AS$364,$I$358:$I$361,0),MATCH(AS$363,$J$357:$R$357,0))</f>
        <v>78</v>
      </c>
      <c r="AT396" s="757" cm="1">
        <f t="array" ref="AT396">INDEX($H396:$K396,0,MATCH(AT$364,$H$364:$K$364,0))*INDEX($J$358:$R$361,MATCH(AT$364,$I$358:$I$361,0),MATCH(AT$363,$J$357:$R$357,0))</f>
        <v>0</v>
      </c>
      <c r="AU396" s="757" cm="1">
        <f t="array" ref="AU396">INDEX($H396:$K396,0,MATCH(AU$364,$H$364:$K$364,0))*INDEX($J$358:$R$361,MATCH(AU$364,$I$358:$I$361,0),MATCH(AU$363,$J$357:$R$357,0))</f>
        <v>0</v>
      </c>
      <c r="AV396" s="187"/>
      <c r="AW396" s="187"/>
      <c r="AX396" s="16"/>
      <c r="AY396" s="8"/>
      <c r="AZ396" s="8"/>
      <c r="BA396" s="8"/>
    </row>
    <row r="397" spans="1:53" ht="14.5" outlineLevel="1" x14ac:dyDescent="0.35">
      <c r="A397" s="6"/>
      <c r="B397" s="7"/>
      <c r="C397" s="17"/>
      <c r="D397" s="17"/>
      <c r="E397" s="17"/>
      <c r="F397" s="26"/>
      <c r="G397" s="26" t="str">
        <f t="shared" ref="G397:G415" si="203">_xlfn.CONCAT(H157:M157)</f>
        <v>YYWWWwd</v>
      </c>
      <c r="H397" s="223">
        <f t="shared" ref="H397:K397" si="204">INDEX($Z$184:$AC$196,MATCH($M157,$Y$184:$Y$196,0),MATCH(H$364,$Z$183:$AC$183,0))</f>
        <v>0</v>
      </c>
      <c r="I397" s="223">
        <f t="shared" si="204"/>
        <v>78</v>
      </c>
      <c r="J397" s="223">
        <f t="shared" si="204"/>
        <v>19</v>
      </c>
      <c r="K397" s="223">
        <f t="shared" si="204"/>
        <v>0</v>
      </c>
      <c r="L397" s="757" cm="1">
        <f t="array" ref="L397">INDEX($H397:$K397,0,MATCH(L$364,$H$364:$K$364,0))*INDEX($J$358:$R$361,MATCH(L$364,$I$358:$I$361,0),MATCH(L$363,$J$357:$R$357,0))</f>
        <v>0</v>
      </c>
      <c r="M397" s="757" cm="1">
        <f t="array" ref="M397">INDEX($H397:$K397,0,MATCH(M$364,$H$364:$K$364,0))*INDEX($J$358:$R$361,MATCH(M$364,$I$358:$I$361,0),MATCH(M$363,$J$357:$R$357,0))</f>
        <v>78</v>
      </c>
      <c r="N397" s="757" cm="1">
        <f t="array" ref="N397">INDEX($H397:$K397,0,MATCH(N$364,$H$364:$K$364,0))*INDEX($J$358:$R$361,MATCH(N$364,$I$358:$I$361,0),MATCH(N$363,$J$357:$R$357,0))</f>
        <v>38</v>
      </c>
      <c r="O397" s="757" cm="1">
        <f t="array" ref="O397">INDEX($H397:$K397,0,MATCH(O$364,$H$364:$K$364,0))*INDEX($J$358:$R$361,MATCH(O$364,$I$358:$I$361,0),MATCH(O$363,$J$357:$R$357,0))</f>
        <v>0</v>
      </c>
      <c r="P397" s="757" cm="1">
        <f t="array" ref="P397">INDEX($H397:$K397,0,MATCH(P$364,$H$364:$K$364,0))*INDEX($J$358:$R$361,MATCH(P$364,$I$358:$I$361,0),MATCH(P$363,$J$357:$R$357,0))</f>
        <v>0</v>
      </c>
      <c r="Q397" s="757" cm="1">
        <f t="array" ref="Q397">INDEX($H397:$K397,0,MATCH(Q$364,$H$364:$K$364,0))*INDEX($J$358:$R$361,MATCH(Q$364,$I$358:$I$361,0),MATCH(Q$363,$J$357:$R$357,0))</f>
        <v>78</v>
      </c>
      <c r="R397" s="757" cm="1">
        <f t="array" ref="R397">INDEX($H397:$K397,0,MATCH(R$364,$H$364:$K$364,0))*INDEX($J$358:$R$361,MATCH(R$364,$I$358:$I$361,0),MATCH(R$363,$J$357:$R$357,0))</f>
        <v>38</v>
      </c>
      <c r="S397" s="757" cm="1">
        <f t="array" ref="S397">INDEX($H397:$K397,0,MATCH(S$364,$H$364:$K$364,0))*INDEX($J$358:$R$361,MATCH(S$364,$I$358:$I$361,0),MATCH(S$363,$J$357:$R$357,0))</f>
        <v>0</v>
      </c>
      <c r="T397" s="757" cm="1">
        <f t="array" ref="T397">INDEX($H397:$K397,0,MATCH(T$364,$H$364:$K$364,0))*INDEX($J$358:$R$361,MATCH(T$364,$I$358:$I$361,0),MATCH(T$363,$J$357:$R$357,0))</f>
        <v>0</v>
      </c>
      <c r="U397" s="757" cm="1">
        <f t="array" ref="U397">INDEX($H397:$K397,0,MATCH(U$364,$H$364:$K$364,0))*INDEX($J$358:$R$361,MATCH(U$364,$I$358:$I$361,0),MATCH(U$363,$J$357:$R$357,0))</f>
        <v>78</v>
      </c>
      <c r="V397" s="757" cm="1">
        <f t="array" ref="V397">INDEX($H397:$K397,0,MATCH(V$364,$H$364:$K$364,0))*INDEX($J$358:$R$361,MATCH(V$364,$I$358:$I$361,0),MATCH(V$363,$J$357:$R$357,0))</f>
        <v>19</v>
      </c>
      <c r="W397" s="757" cm="1">
        <f t="array" ref="W397">INDEX($H397:$K397,0,MATCH(W$364,$H$364:$K$364,0))*INDEX($J$358:$R$361,MATCH(W$364,$I$358:$I$361,0),MATCH(W$363,$J$357:$R$357,0))</f>
        <v>0</v>
      </c>
      <c r="X397" s="757" cm="1">
        <f t="array" ref="X397">INDEX($H397:$K397,0,MATCH(X$364,$H$364:$K$364,0))*INDEX($J$358:$R$361,MATCH(X$364,$I$358:$I$361,0),MATCH(X$363,$J$357:$R$357,0))</f>
        <v>0</v>
      </c>
      <c r="Y397" s="757" cm="1">
        <f t="array" ref="Y397">INDEX($H397:$K397,0,MATCH(Y$364,$H$364:$K$364,0))*INDEX($J$358:$R$361,MATCH(Y$364,$I$358:$I$361,0),MATCH(Y$363,$J$357:$R$357,0))</f>
        <v>78</v>
      </c>
      <c r="Z397" s="757" cm="1">
        <f t="array" ref="Z397">INDEX($H397:$K397,0,MATCH(Z$364,$H$364:$K$364,0))*INDEX($J$358:$R$361,MATCH(Z$364,$I$358:$I$361,0),MATCH(Z$363,$J$357:$R$357,0))</f>
        <v>19</v>
      </c>
      <c r="AA397" s="757" cm="1">
        <f t="array" ref="AA397">INDEX($H397:$K397,0,MATCH(AA$364,$H$364:$K$364,0))*INDEX($J$358:$R$361,MATCH(AA$364,$I$358:$I$361,0),MATCH(AA$363,$J$357:$R$357,0))</f>
        <v>0</v>
      </c>
      <c r="AB397" s="757" cm="1">
        <f t="array" ref="AB397">INDEX($H397:$K397,0,MATCH(AB$364,$H$364:$K$364,0))*INDEX($J$358:$R$361,MATCH(AB$364,$I$358:$I$361,0),MATCH(AB$363,$J$357:$R$357,0))</f>
        <v>0</v>
      </c>
      <c r="AC397" s="757" cm="1">
        <f t="array" ref="AC397">INDEX($H397:$K397,0,MATCH(AC$364,$H$364:$K$364,0))*INDEX($J$358:$R$361,MATCH(AC$364,$I$358:$I$361,0),MATCH(AC$363,$J$357:$R$357,0))</f>
        <v>78</v>
      </c>
      <c r="AD397" s="757" cm="1">
        <f t="array" ref="AD397">INDEX($H397:$K397,0,MATCH(AD$364,$H$364:$K$364,0))*INDEX($J$358:$R$361,MATCH(AD$364,$I$358:$I$361,0),MATCH(AD$363,$J$357:$R$357,0))</f>
        <v>19</v>
      </c>
      <c r="AE397" s="757" cm="1">
        <f t="array" ref="AE397">INDEX($H397:$K397,0,MATCH(AE$364,$H$364:$K$364,0))*INDEX($J$358:$R$361,MATCH(AE$364,$I$358:$I$361,0),MATCH(AE$363,$J$357:$R$357,0))</f>
        <v>0</v>
      </c>
      <c r="AF397" s="757" cm="1">
        <f t="array" ref="AF397">INDEX($H397:$K397,0,MATCH(AF$364,$H$364:$K$364,0))*INDEX($J$358:$R$361,MATCH(AF$364,$I$358:$I$361,0),MATCH(AF$363,$J$357:$R$357,0))</f>
        <v>0</v>
      </c>
      <c r="AG397" s="757" cm="1">
        <f t="array" ref="AG397">INDEX($H397:$K397,0,MATCH(AG$364,$H$364:$K$364,0))*INDEX($J$358:$R$361,MATCH(AG$364,$I$358:$I$361,0),MATCH(AG$363,$J$357:$R$357,0))</f>
        <v>78</v>
      </c>
      <c r="AH397" s="757" cm="1">
        <f t="array" ref="AH397">INDEX($H397:$K397,0,MATCH(AH$364,$H$364:$K$364,0))*INDEX($J$358:$R$361,MATCH(AH$364,$I$358:$I$361,0),MATCH(AH$363,$J$357:$R$357,0))</f>
        <v>19</v>
      </c>
      <c r="AI397" s="757" cm="1">
        <f t="array" ref="AI397">INDEX($H397:$K397,0,MATCH(AI$364,$H$364:$K$364,0))*INDEX($J$358:$R$361,MATCH(AI$364,$I$358:$I$361,0),MATCH(AI$363,$J$357:$R$357,0))</f>
        <v>0</v>
      </c>
      <c r="AJ397" s="757" cm="1">
        <f t="array" ref="AJ397">INDEX($H397:$K397,0,MATCH(AJ$364,$H$364:$K$364,0))*INDEX($J$358:$R$361,MATCH(AJ$364,$I$358:$I$361,0),MATCH(AJ$363,$J$357:$R$357,0))</f>
        <v>0</v>
      </c>
      <c r="AK397" s="757" cm="1">
        <f t="array" ref="AK397">INDEX($H397:$K397,0,MATCH(AK$364,$H$364:$K$364,0))*INDEX($J$358:$R$361,MATCH(AK$364,$I$358:$I$361,0),MATCH(AK$363,$J$357:$R$357,0))</f>
        <v>78</v>
      </c>
      <c r="AL397" s="757" cm="1">
        <f t="array" ref="AL397">INDEX($H397:$K397,0,MATCH(AL$364,$H$364:$K$364,0))*INDEX($J$358:$R$361,MATCH(AL$364,$I$358:$I$361,0),MATCH(AL$363,$J$357:$R$357,0))</f>
        <v>0</v>
      </c>
      <c r="AM397" s="757" cm="1">
        <f t="array" ref="AM397">INDEX($H397:$K397,0,MATCH(AM$364,$H$364:$K$364,0))*INDEX($J$358:$R$361,MATCH(AM$364,$I$358:$I$361,0),MATCH(AM$363,$J$357:$R$357,0))</f>
        <v>0</v>
      </c>
      <c r="AN397" s="757" cm="1">
        <f t="array" ref="AN397">INDEX($H397:$K397,0,MATCH(AN$364,$H$364:$K$364,0))*INDEX($J$358:$R$361,MATCH(AN$364,$I$358:$I$361,0),MATCH(AN$363,$J$357:$R$357,0))</f>
        <v>0</v>
      </c>
      <c r="AO397" s="757" cm="1">
        <f t="array" ref="AO397">INDEX($H397:$K397,0,MATCH(AO$364,$H$364:$K$364,0))*INDEX($J$358:$R$361,MATCH(AO$364,$I$358:$I$361,0),MATCH(AO$363,$J$357:$R$357,0))</f>
        <v>78</v>
      </c>
      <c r="AP397" s="757" cm="1">
        <f t="array" ref="AP397">INDEX($H397:$K397,0,MATCH(AP$364,$H$364:$K$364,0))*INDEX($J$358:$R$361,MATCH(AP$364,$I$358:$I$361,0),MATCH(AP$363,$J$357:$R$357,0))</f>
        <v>0</v>
      </c>
      <c r="AQ397" s="757" cm="1">
        <f t="array" ref="AQ397">INDEX($H397:$K397,0,MATCH(AQ$364,$H$364:$K$364,0))*INDEX($J$358:$R$361,MATCH(AQ$364,$I$358:$I$361,0),MATCH(AQ$363,$J$357:$R$357,0))</f>
        <v>0</v>
      </c>
      <c r="AR397" s="757" cm="1">
        <f t="array" ref="AR397">INDEX($H397:$K397,0,MATCH(AR$364,$H$364:$K$364,0))*INDEX($J$358:$R$361,MATCH(AR$364,$I$358:$I$361,0),MATCH(AR$363,$J$357:$R$357,0))</f>
        <v>0</v>
      </c>
      <c r="AS397" s="757" cm="1">
        <f t="array" ref="AS397">INDEX($H397:$K397,0,MATCH(AS$364,$H$364:$K$364,0))*INDEX($J$358:$R$361,MATCH(AS$364,$I$358:$I$361,0),MATCH(AS$363,$J$357:$R$357,0))</f>
        <v>78</v>
      </c>
      <c r="AT397" s="757" cm="1">
        <f t="array" ref="AT397">INDEX($H397:$K397,0,MATCH(AT$364,$H$364:$K$364,0))*INDEX($J$358:$R$361,MATCH(AT$364,$I$358:$I$361,0),MATCH(AT$363,$J$357:$R$357,0))</f>
        <v>0</v>
      </c>
      <c r="AU397" s="757" cm="1">
        <f t="array" ref="AU397">INDEX($H397:$K397,0,MATCH(AU$364,$H$364:$K$364,0))*INDEX($J$358:$R$361,MATCH(AU$364,$I$358:$I$361,0),MATCH(AU$363,$J$357:$R$357,0))</f>
        <v>0</v>
      </c>
      <c r="AV397" s="187"/>
      <c r="AW397" s="187"/>
      <c r="AX397" s="16"/>
      <c r="AY397" s="8"/>
      <c r="AZ397" s="8"/>
      <c r="BA397" s="8"/>
    </row>
    <row r="398" spans="1:53" ht="14.5" outlineLevel="1" x14ac:dyDescent="0.35">
      <c r="A398" s="6"/>
      <c r="B398" s="7"/>
      <c r="C398" s="17"/>
      <c r="D398" s="17"/>
      <c r="E398" s="17"/>
      <c r="F398" s="26"/>
      <c r="G398" s="26" t="str">
        <f t="shared" si="203"/>
        <v>YYNWBz</v>
      </c>
      <c r="H398" s="223">
        <f t="shared" ref="H398:K398" si="205">INDEX($Z$184:$AC$196,MATCH($M158,$Y$184:$Y$196,0),MATCH(H$364,$Z$183:$AC$183,0))</f>
        <v>18</v>
      </c>
      <c r="I398" s="223">
        <f t="shared" si="205"/>
        <v>78</v>
      </c>
      <c r="J398" s="223">
        <f t="shared" si="205"/>
        <v>25</v>
      </c>
      <c r="K398" s="223">
        <f t="shared" si="205"/>
        <v>0</v>
      </c>
      <c r="L398" s="757" cm="1">
        <f t="array" ref="L398">INDEX($H398:$K398,0,MATCH(L$364,$H$364:$K$364,0))*INDEX($J$358:$R$361,MATCH(L$364,$I$358:$I$361,0),MATCH(L$363,$J$357:$R$357,0))</f>
        <v>18</v>
      </c>
      <c r="M398" s="757" cm="1">
        <f t="array" ref="M398">INDEX($H398:$K398,0,MATCH(M$364,$H$364:$K$364,0))*INDEX($J$358:$R$361,MATCH(M$364,$I$358:$I$361,0),MATCH(M$363,$J$357:$R$357,0))</f>
        <v>78</v>
      </c>
      <c r="N398" s="757" cm="1">
        <f t="array" ref="N398">INDEX($H398:$K398,0,MATCH(N$364,$H$364:$K$364,0))*INDEX($J$358:$R$361,MATCH(N$364,$I$358:$I$361,0),MATCH(N$363,$J$357:$R$357,0))</f>
        <v>50</v>
      </c>
      <c r="O398" s="757" cm="1">
        <f t="array" ref="O398">INDEX($H398:$K398,0,MATCH(O$364,$H$364:$K$364,0))*INDEX($J$358:$R$361,MATCH(O$364,$I$358:$I$361,0),MATCH(O$363,$J$357:$R$357,0))</f>
        <v>0</v>
      </c>
      <c r="P398" s="757" cm="1">
        <f t="array" ref="P398">INDEX($H398:$K398,0,MATCH(P$364,$H$364:$K$364,0))*INDEX($J$358:$R$361,MATCH(P$364,$I$358:$I$361,0),MATCH(P$363,$J$357:$R$357,0))</f>
        <v>18</v>
      </c>
      <c r="Q398" s="757" cm="1">
        <f t="array" ref="Q398">INDEX($H398:$K398,0,MATCH(Q$364,$H$364:$K$364,0))*INDEX($J$358:$R$361,MATCH(Q$364,$I$358:$I$361,0),MATCH(Q$363,$J$357:$R$357,0))</f>
        <v>78</v>
      </c>
      <c r="R398" s="757" cm="1">
        <f t="array" ref="R398">INDEX($H398:$K398,0,MATCH(R$364,$H$364:$K$364,0))*INDEX($J$358:$R$361,MATCH(R$364,$I$358:$I$361,0),MATCH(R$363,$J$357:$R$357,0))</f>
        <v>50</v>
      </c>
      <c r="S398" s="757" cm="1">
        <f t="array" ref="S398">INDEX($H398:$K398,0,MATCH(S$364,$H$364:$K$364,0))*INDEX($J$358:$R$361,MATCH(S$364,$I$358:$I$361,0),MATCH(S$363,$J$357:$R$357,0))</f>
        <v>0</v>
      </c>
      <c r="T398" s="757" cm="1">
        <f t="array" ref="T398">INDEX($H398:$K398,0,MATCH(T$364,$H$364:$K$364,0))*INDEX($J$358:$R$361,MATCH(T$364,$I$358:$I$361,0),MATCH(T$363,$J$357:$R$357,0))</f>
        <v>18</v>
      </c>
      <c r="U398" s="757" cm="1">
        <f t="array" ref="U398">INDEX($H398:$K398,0,MATCH(U$364,$H$364:$K$364,0))*INDEX($J$358:$R$361,MATCH(U$364,$I$358:$I$361,0),MATCH(U$363,$J$357:$R$357,0))</f>
        <v>78</v>
      </c>
      <c r="V398" s="757" cm="1">
        <f t="array" ref="V398">INDEX($H398:$K398,0,MATCH(V$364,$H$364:$K$364,0))*INDEX($J$358:$R$361,MATCH(V$364,$I$358:$I$361,0),MATCH(V$363,$J$357:$R$357,0))</f>
        <v>25</v>
      </c>
      <c r="W398" s="757" cm="1">
        <f t="array" ref="W398">INDEX($H398:$K398,0,MATCH(W$364,$H$364:$K$364,0))*INDEX($J$358:$R$361,MATCH(W$364,$I$358:$I$361,0),MATCH(W$363,$J$357:$R$357,0))</f>
        <v>0</v>
      </c>
      <c r="X398" s="757" cm="1">
        <f t="array" ref="X398">INDEX($H398:$K398,0,MATCH(X$364,$H$364:$K$364,0))*INDEX($J$358:$R$361,MATCH(X$364,$I$358:$I$361,0),MATCH(X$363,$J$357:$R$357,0))</f>
        <v>18</v>
      </c>
      <c r="Y398" s="757" cm="1">
        <f t="array" ref="Y398">INDEX($H398:$K398,0,MATCH(Y$364,$H$364:$K$364,0))*INDEX($J$358:$R$361,MATCH(Y$364,$I$358:$I$361,0),MATCH(Y$363,$J$357:$R$357,0))</f>
        <v>78</v>
      </c>
      <c r="Z398" s="757" cm="1">
        <f t="array" ref="Z398">INDEX($H398:$K398,0,MATCH(Z$364,$H$364:$K$364,0))*INDEX($J$358:$R$361,MATCH(Z$364,$I$358:$I$361,0),MATCH(Z$363,$J$357:$R$357,0))</f>
        <v>25</v>
      </c>
      <c r="AA398" s="757" cm="1">
        <f t="array" ref="AA398">INDEX($H398:$K398,0,MATCH(AA$364,$H$364:$K$364,0))*INDEX($J$358:$R$361,MATCH(AA$364,$I$358:$I$361,0),MATCH(AA$363,$J$357:$R$357,0))</f>
        <v>0</v>
      </c>
      <c r="AB398" s="757" cm="1">
        <f t="array" ref="AB398">INDEX($H398:$K398,0,MATCH(AB$364,$H$364:$K$364,0))*INDEX($J$358:$R$361,MATCH(AB$364,$I$358:$I$361,0),MATCH(AB$363,$J$357:$R$357,0))</f>
        <v>18</v>
      </c>
      <c r="AC398" s="757" cm="1">
        <f t="array" ref="AC398">INDEX($H398:$K398,0,MATCH(AC$364,$H$364:$K$364,0))*INDEX($J$358:$R$361,MATCH(AC$364,$I$358:$I$361,0),MATCH(AC$363,$J$357:$R$357,0))</f>
        <v>78</v>
      </c>
      <c r="AD398" s="757" cm="1">
        <f t="array" ref="AD398">INDEX($H398:$K398,0,MATCH(AD$364,$H$364:$K$364,0))*INDEX($J$358:$R$361,MATCH(AD$364,$I$358:$I$361,0),MATCH(AD$363,$J$357:$R$357,0))</f>
        <v>25</v>
      </c>
      <c r="AE398" s="757" cm="1">
        <f t="array" ref="AE398">INDEX($H398:$K398,0,MATCH(AE$364,$H$364:$K$364,0))*INDEX($J$358:$R$361,MATCH(AE$364,$I$358:$I$361,0),MATCH(AE$363,$J$357:$R$357,0))</f>
        <v>0</v>
      </c>
      <c r="AF398" s="757" cm="1">
        <f t="array" ref="AF398">INDEX($H398:$K398,0,MATCH(AF$364,$H$364:$K$364,0))*INDEX($J$358:$R$361,MATCH(AF$364,$I$358:$I$361,0),MATCH(AF$363,$J$357:$R$357,0))</f>
        <v>18</v>
      </c>
      <c r="AG398" s="757" cm="1">
        <f t="array" ref="AG398">INDEX($H398:$K398,0,MATCH(AG$364,$H$364:$K$364,0))*INDEX($J$358:$R$361,MATCH(AG$364,$I$358:$I$361,0),MATCH(AG$363,$J$357:$R$357,0))</f>
        <v>78</v>
      </c>
      <c r="AH398" s="757" cm="1">
        <f t="array" ref="AH398">INDEX($H398:$K398,0,MATCH(AH$364,$H$364:$K$364,0))*INDEX($J$358:$R$361,MATCH(AH$364,$I$358:$I$361,0),MATCH(AH$363,$J$357:$R$357,0))</f>
        <v>25</v>
      </c>
      <c r="AI398" s="757" cm="1">
        <f t="array" ref="AI398">INDEX($H398:$K398,0,MATCH(AI$364,$H$364:$K$364,0))*INDEX($J$358:$R$361,MATCH(AI$364,$I$358:$I$361,0),MATCH(AI$363,$J$357:$R$357,0))</f>
        <v>0</v>
      </c>
      <c r="AJ398" s="757" cm="1">
        <f t="array" ref="AJ398">INDEX($H398:$K398,0,MATCH(AJ$364,$H$364:$K$364,0))*INDEX($J$358:$R$361,MATCH(AJ$364,$I$358:$I$361,0),MATCH(AJ$363,$J$357:$R$357,0))</f>
        <v>18</v>
      </c>
      <c r="AK398" s="757" cm="1">
        <f t="array" ref="AK398">INDEX($H398:$K398,0,MATCH(AK$364,$H$364:$K$364,0))*INDEX($J$358:$R$361,MATCH(AK$364,$I$358:$I$361,0),MATCH(AK$363,$J$357:$R$357,0))</f>
        <v>78</v>
      </c>
      <c r="AL398" s="757" cm="1">
        <f t="array" ref="AL398">INDEX($H398:$K398,0,MATCH(AL$364,$H$364:$K$364,0))*INDEX($J$358:$R$361,MATCH(AL$364,$I$358:$I$361,0),MATCH(AL$363,$J$357:$R$357,0))</f>
        <v>0</v>
      </c>
      <c r="AM398" s="757" cm="1">
        <f t="array" ref="AM398">INDEX($H398:$K398,0,MATCH(AM$364,$H$364:$K$364,0))*INDEX($J$358:$R$361,MATCH(AM$364,$I$358:$I$361,0),MATCH(AM$363,$J$357:$R$357,0))</f>
        <v>0</v>
      </c>
      <c r="AN398" s="757" cm="1">
        <f t="array" ref="AN398">INDEX($H398:$K398,0,MATCH(AN$364,$H$364:$K$364,0))*INDEX($J$358:$R$361,MATCH(AN$364,$I$358:$I$361,0),MATCH(AN$363,$J$357:$R$357,0))</f>
        <v>18</v>
      </c>
      <c r="AO398" s="757" cm="1">
        <f t="array" ref="AO398">INDEX($H398:$K398,0,MATCH(AO$364,$H$364:$K$364,0))*INDEX($J$358:$R$361,MATCH(AO$364,$I$358:$I$361,0),MATCH(AO$363,$J$357:$R$357,0))</f>
        <v>78</v>
      </c>
      <c r="AP398" s="757" cm="1">
        <f t="array" ref="AP398">INDEX($H398:$K398,0,MATCH(AP$364,$H$364:$K$364,0))*INDEX($J$358:$R$361,MATCH(AP$364,$I$358:$I$361,0),MATCH(AP$363,$J$357:$R$357,0))</f>
        <v>0</v>
      </c>
      <c r="AQ398" s="757" cm="1">
        <f t="array" ref="AQ398">INDEX($H398:$K398,0,MATCH(AQ$364,$H$364:$K$364,0))*INDEX($J$358:$R$361,MATCH(AQ$364,$I$358:$I$361,0),MATCH(AQ$363,$J$357:$R$357,0))</f>
        <v>0</v>
      </c>
      <c r="AR398" s="757" cm="1">
        <f t="array" ref="AR398">INDEX($H398:$K398,0,MATCH(AR$364,$H$364:$K$364,0))*INDEX($J$358:$R$361,MATCH(AR$364,$I$358:$I$361,0),MATCH(AR$363,$J$357:$R$357,0))</f>
        <v>18</v>
      </c>
      <c r="AS398" s="757" cm="1">
        <f t="array" ref="AS398">INDEX($H398:$K398,0,MATCH(AS$364,$H$364:$K$364,0))*INDEX($J$358:$R$361,MATCH(AS$364,$I$358:$I$361,0),MATCH(AS$363,$J$357:$R$357,0))</f>
        <v>78</v>
      </c>
      <c r="AT398" s="757" cm="1">
        <f t="array" ref="AT398">INDEX($H398:$K398,0,MATCH(AT$364,$H$364:$K$364,0))*INDEX($J$358:$R$361,MATCH(AT$364,$I$358:$I$361,0),MATCH(AT$363,$J$357:$R$357,0))</f>
        <v>0</v>
      </c>
      <c r="AU398" s="757" cm="1">
        <f t="array" ref="AU398">INDEX($H398:$K398,0,MATCH(AU$364,$H$364:$K$364,0))*INDEX($J$358:$R$361,MATCH(AU$364,$I$358:$I$361,0),MATCH(AU$363,$J$357:$R$357,0))</f>
        <v>0</v>
      </c>
      <c r="AV398" s="187"/>
      <c r="AW398" s="187"/>
      <c r="AX398" s="16"/>
      <c r="AY398" s="8"/>
      <c r="AZ398" s="8"/>
      <c r="BA398" s="8"/>
    </row>
    <row r="399" spans="1:53" ht="14.5" outlineLevel="1" x14ac:dyDescent="0.35">
      <c r="A399" s="6"/>
      <c r="B399" s="7"/>
      <c r="C399" s="17"/>
      <c r="D399" s="17"/>
      <c r="E399" s="17"/>
      <c r="F399" s="26"/>
      <c r="G399" s="26" t="str">
        <f t="shared" si="203"/>
        <v>YYNWBzd</v>
      </c>
      <c r="H399" s="223">
        <f t="shared" ref="H399:K399" si="206">INDEX($Z$184:$AC$196,MATCH($M159,$Y$184:$Y$196,0),MATCH(H$364,$Z$183:$AC$183,0))</f>
        <v>18</v>
      </c>
      <c r="I399" s="223">
        <f t="shared" si="206"/>
        <v>78</v>
      </c>
      <c r="J399" s="223">
        <f t="shared" si="206"/>
        <v>25</v>
      </c>
      <c r="K399" s="223">
        <f t="shared" si="206"/>
        <v>0</v>
      </c>
      <c r="L399" s="757" cm="1">
        <f t="array" ref="L399">INDEX($H399:$K399,0,MATCH(L$364,$H$364:$K$364,0))*INDEX($J$358:$R$361,MATCH(L$364,$I$358:$I$361,0),MATCH(L$363,$J$357:$R$357,0))</f>
        <v>18</v>
      </c>
      <c r="M399" s="757" cm="1">
        <f t="array" ref="M399">INDEX($H399:$K399,0,MATCH(M$364,$H$364:$K$364,0))*INDEX($J$358:$R$361,MATCH(M$364,$I$358:$I$361,0),MATCH(M$363,$J$357:$R$357,0))</f>
        <v>78</v>
      </c>
      <c r="N399" s="757" cm="1">
        <f t="array" ref="N399">INDEX($H399:$K399,0,MATCH(N$364,$H$364:$K$364,0))*INDEX($J$358:$R$361,MATCH(N$364,$I$358:$I$361,0),MATCH(N$363,$J$357:$R$357,0))</f>
        <v>50</v>
      </c>
      <c r="O399" s="757" cm="1">
        <f t="array" ref="O399">INDEX($H399:$K399,0,MATCH(O$364,$H$364:$K$364,0))*INDEX($J$358:$R$361,MATCH(O$364,$I$358:$I$361,0),MATCH(O$363,$J$357:$R$357,0))</f>
        <v>0</v>
      </c>
      <c r="P399" s="757" cm="1">
        <f t="array" ref="P399">INDEX($H399:$K399,0,MATCH(P$364,$H$364:$K$364,0))*INDEX($J$358:$R$361,MATCH(P$364,$I$358:$I$361,0),MATCH(P$363,$J$357:$R$357,0))</f>
        <v>18</v>
      </c>
      <c r="Q399" s="757" cm="1">
        <f t="array" ref="Q399">INDEX($H399:$K399,0,MATCH(Q$364,$H$364:$K$364,0))*INDEX($J$358:$R$361,MATCH(Q$364,$I$358:$I$361,0),MATCH(Q$363,$J$357:$R$357,0))</f>
        <v>78</v>
      </c>
      <c r="R399" s="757" cm="1">
        <f t="array" ref="R399">INDEX($H399:$K399,0,MATCH(R$364,$H$364:$K$364,0))*INDEX($J$358:$R$361,MATCH(R$364,$I$358:$I$361,0),MATCH(R$363,$J$357:$R$357,0))</f>
        <v>50</v>
      </c>
      <c r="S399" s="757" cm="1">
        <f t="array" ref="S399">INDEX($H399:$K399,0,MATCH(S$364,$H$364:$K$364,0))*INDEX($J$358:$R$361,MATCH(S$364,$I$358:$I$361,0),MATCH(S$363,$J$357:$R$357,0))</f>
        <v>0</v>
      </c>
      <c r="T399" s="757" cm="1">
        <f t="array" ref="T399">INDEX($H399:$K399,0,MATCH(T$364,$H$364:$K$364,0))*INDEX($J$358:$R$361,MATCH(T$364,$I$358:$I$361,0),MATCH(T$363,$J$357:$R$357,0))</f>
        <v>18</v>
      </c>
      <c r="U399" s="757" cm="1">
        <f t="array" ref="U399">INDEX($H399:$K399,0,MATCH(U$364,$H$364:$K$364,0))*INDEX($J$358:$R$361,MATCH(U$364,$I$358:$I$361,0),MATCH(U$363,$J$357:$R$357,0))</f>
        <v>78</v>
      </c>
      <c r="V399" s="757" cm="1">
        <f t="array" ref="V399">INDEX($H399:$K399,0,MATCH(V$364,$H$364:$K$364,0))*INDEX($J$358:$R$361,MATCH(V$364,$I$358:$I$361,0),MATCH(V$363,$J$357:$R$357,0))</f>
        <v>25</v>
      </c>
      <c r="W399" s="757" cm="1">
        <f t="array" ref="W399">INDEX($H399:$K399,0,MATCH(W$364,$H$364:$K$364,0))*INDEX($J$358:$R$361,MATCH(W$364,$I$358:$I$361,0),MATCH(W$363,$J$357:$R$357,0))</f>
        <v>0</v>
      </c>
      <c r="X399" s="757" cm="1">
        <f t="array" ref="X399">INDEX($H399:$K399,0,MATCH(X$364,$H$364:$K$364,0))*INDEX($J$358:$R$361,MATCH(X$364,$I$358:$I$361,0),MATCH(X$363,$J$357:$R$357,0))</f>
        <v>18</v>
      </c>
      <c r="Y399" s="757" cm="1">
        <f t="array" ref="Y399">INDEX($H399:$K399,0,MATCH(Y$364,$H$364:$K$364,0))*INDEX($J$358:$R$361,MATCH(Y$364,$I$358:$I$361,0),MATCH(Y$363,$J$357:$R$357,0))</f>
        <v>78</v>
      </c>
      <c r="Z399" s="757" cm="1">
        <f t="array" ref="Z399">INDEX($H399:$K399,0,MATCH(Z$364,$H$364:$K$364,0))*INDEX($J$358:$R$361,MATCH(Z$364,$I$358:$I$361,0),MATCH(Z$363,$J$357:$R$357,0))</f>
        <v>25</v>
      </c>
      <c r="AA399" s="757" cm="1">
        <f t="array" ref="AA399">INDEX($H399:$K399,0,MATCH(AA$364,$H$364:$K$364,0))*INDEX($J$358:$R$361,MATCH(AA$364,$I$358:$I$361,0),MATCH(AA$363,$J$357:$R$357,0))</f>
        <v>0</v>
      </c>
      <c r="AB399" s="757" cm="1">
        <f t="array" ref="AB399">INDEX($H399:$K399,0,MATCH(AB$364,$H$364:$K$364,0))*INDEX($J$358:$R$361,MATCH(AB$364,$I$358:$I$361,0),MATCH(AB$363,$J$357:$R$357,0))</f>
        <v>18</v>
      </c>
      <c r="AC399" s="757" cm="1">
        <f t="array" ref="AC399">INDEX($H399:$K399,0,MATCH(AC$364,$H$364:$K$364,0))*INDEX($J$358:$R$361,MATCH(AC$364,$I$358:$I$361,0),MATCH(AC$363,$J$357:$R$357,0))</f>
        <v>78</v>
      </c>
      <c r="AD399" s="757" cm="1">
        <f t="array" ref="AD399">INDEX($H399:$K399,0,MATCH(AD$364,$H$364:$K$364,0))*INDEX($J$358:$R$361,MATCH(AD$364,$I$358:$I$361,0),MATCH(AD$363,$J$357:$R$357,0))</f>
        <v>25</v>
      </c>
      <c r="AE399" s="757" cm="1">
        <f t="array" ref="AE399">INDEX($H399:$K399,0,MATCH(AE$364,$H$364:$K$364,0))*INDEX($J$358:$R$361,MATCH(AE$364,$I$358:$I$361,0),MATCH(AE$363,$J$357:$R$357,0))</f>
        <v>0</v>
      </c>
      <c r="AF399" s="757" cm="1">
        <f t="array" ref="AF399">INDEX($H399:$K399,0,MATCH(AF$364,$H$364:$K$364,0))*INDEX($J$358:$R$361,MATCH(AF$364,$I$358:$I$361,0),MATCH(AF$363,$J$357:$R$357,0))</f>
        <v>18</v>
      </c>
      <c r="AG399" s="757" cm="1">
        <f t="array" ref="AG399">INDEX($H399:$K399,0,MATCH(AG$364,$H$364:$K$364,0))*INDEX($J$358:$R$361,MATCH(AG$364,$I$358:$I$361,0),MATCH(AG$363,$J$357:$R$357,0))</f>
        <v>78</v>
      </c>
      <c r="AH399" s="757" cm="1">
        <f t="array" ref="AH399">INDEX($H399:$K399,0,MATCH(AH$364,$H$364:$K$364,0))*INDEX($J$358:$R$361,MATCH(AH$364,$I$358:$I$361,0),MATCH(AH$363,$J$357:$R$357,0))</f>
        <v>25</v>
      </c>
      <c r="AI399" s="757" cm="1">
        <f t="array" ref="AI399">INDEX($H399:$K399,0,MATCH(AI$364,$H$364:$K$364,0))*INDEX($J$358:$R$361,MATCH(AI$364,$I$358:$I$361,0),MATCH(AI$363,$J$357:$R$357,0))</f>
        <v>0</v>
      </c>
      <c r="AJ399" s="757" cm="1">
        <f t="array" ref="AJ399">INDEX($H399:$K399,0,MATCH(AJ$364,$H$364:$K$364,0))*INDEX($J$358:$R$361,MATCH(AJ$364,$I$358:$I$361,0),MATCH(AJ$363,$J$357:$R$357,0))</f>
        <v>18</v>
      </c>
      <c r="AK399" s="757" cm="1">
        <f t="array" ref="AK399">INDEX($H399:$K399,0,MATCH(AK$364,$H$364:$K$364,0))*INDEX($J$358:$R$361,MATCH(AK$364,$I$358:$I$361,0),MATCH(AK$363,$J$357:$R$357,0))</f>
        <v>78</v>
      </c>
      <c r="AL399" s="757" cm="1">
        <f t="array" ref="AL399">INDEX($H399:$K399,0,MATCH(AL$364,$H$364:$K$364,0))*INDEX($J$358:$R$361,MATCH(AL$364,$I$358:$I$361,0),MATCH(AL$363,$J$357:$R$357,0))</f>
        <v>0</v>
      </c>
      <c r="AM399" s="757" cm="1">
        <f t="array" ref="AM399">INDEX($H399:$K399,0,MATCH(AM$364,$H$364:$K$364,0))*INDEX($J$358:$R$361,MATCH(AM$364,$I$358:$I$361,0),MATCH(AM$363,$J$357:$R$357,0))</f>
        <v>0</v>
      </c>
      <c r="AN399" s="757" cm="1">
        <f t="array" ref="AN399">INDEX($H399:$K399,0,MATCH(AN$364,$H$364:$K$364,0))*INDEX($J$358:$R$361,MATCH(AN$364,$I$358:$I$361,0),MATCH(AN$363,$J$357:$R$357,0))</f>
        <v>18</v>
      </c>
      <c r="AO399" s="757" cm="1">
        <f t="array" ref="AO399">INDEX($H399:$K399,0,MATCH(AO$364,$H$364:$K$364,0))*INDEX($J$358:$R$361,MATCH(AO$364,$I$358:$I$361,0),MATCH(AO$363,$J$357:$R$357,0))</f>
        <v>78</v>
      </c>
      <c r="AP399" s="757" cm="1">
        <f t="array" ref="AP399">INDEX($H399:$K399,0,MATCH(AP$364,$H$364:$K$364,0))*INDEX($J$358:$R$361,MATCH(AP$364,$I$358:$I$361,0),MATCH(AP$363,$J$357:$R$357,0))</f>
        <v>0</v>
      </c>
      <c r="AQ399" s="757" cm="1">
        <f t="array" ref="AQ399">INDEX($H399:$K399,0,MATCH(AQ$364,$H$364:$K$364,0))*INDEX($J$358:$R$361,MATCH(AQ$364,$I$358:$I$361,0),MATCH(AQ$363,$J$357:$R$357,0))</f>
        <v>0</v>
      </c>
      <c r="AR399" s="757" cm="1">
        <f t="array" ref="AR399">INDEX($H399:$K399,0,MATCH(AR$364,$H$364:$K$364,0))*INDEX($J$358:$R$361,MATCH(AR$364,$I$358:$I$361,0),MATCH(AR$363,$J$357:$R$357,0))</f>
        <v>18</v>
      </c>
      <c r="AS399" s="757" cm="1">
        <f t="array" ref="AS399">INDEX($H399:$K399,0,MATCH(AS$364,$H$364:$K$364,0))*INDEX($J$358:$R$361,MATCH(AS$364,$I$358:$I$361,0),MATCH(AS$363,$J$357:$R$357,0))</f>
        <v>78</v>
      </c>
      <c r="AT399" s="757" cm="1">
        <f t="array" ref="AT399">INDEX($H399:$K399,0,MATCH(AT$364,$H$364:$K$364,0))*INDEX($J$358:$R$361,MATCH(AT$364,$I$358:$I$361,0),MATCH(AT$363,$J$357:$R$357,0))</f>
        <v>0</v>
      </c>
      <c r="AU399" s="757" cm="1">
        <f t="array" ref="AU399">INDEX($H399:$K399,0,MATCH(AU$364,$H$364:$K$364,0))*INDEX($J$358:$R$361,MATCH(AU$364,$I$358:$I$361,0),MATCH(AU$363,$J$357:$R$357,0))</f>
        <v>0</v>
      </c>
      <c r="AV399" s="187"/>
      <c r="AW399" s="187"/>
      <c r="AX399" s="16"/>
      <c r="AY399" s="8"/>
      <c r="AZ399" s="8"/>
      <c r="BA399" s="8"/>
    </row>
    <row r="400" spans="1:53" ht="14.5" outlineLevel="1" x14ac:dyDescent="0.35">
      <c r="A400" s="6"/>
      <c r="B400" s="7"/>
      <c r="C400" s="17"/>
      <c r="D400" s="17"/>
      <c r="E400" s="17"/>
      <c r="F400" s="26"/>
      <c r="G400" s="26" t="str">
        <f t="shared" si="203"/>
        <v>YYBNWb</v>
      </c>
      <c r="H400" s="223">
        <f t="shared" ref="H400:K400" si="207">INDEX($Z$184:$AC$196,MATCH($M160,$Y$184:$Y$196,0),MATCH(H$364,$Z$183:$AC$183,0))</f>
        <v>0</v>
      </c>
      <c r="I400" s="223">
        <f t="shared" si="207"/>
        <v>78</v>
      </c>
      <c r="J400" s="223">
        <f t="shared" si="207"/>
        <v>19</v>
      </c>
      <c r="K400" s="223">
        <f t="shared" si="207"/>
        <v>0</v>
      </c>
      <c r="L400" s="757" cm="1">
        <f t="array" ref="L400">INDEX($H400:$K400,0,MATCH(L$364,$H$364:$K$364,0))*INDEX($J$358:$R$361,MATCH(L$364,$I$358:$I$361,0),MATCH(L$363,$J$357:$R$357,0))</f>
        <v>0</v>
      </c>
      <c r="M400" s="757" cm="1">
        <f t="array" ref="M400">INDEX($H400:$K400,0,MATCH(M$364,$H$364:$K$364,0))*INDEX($J$358:$R$361,MATCH(M$364,$I$358:$I$361,0),MATCH(M$363,$J$357:$R$357,0))</f>
        <v>78</v>
      </c>
      <c r="N400" s="757" cm="1">
        <f t="array" ref="N400">INDEX($H400:$K400,0,MATCH(N$364,$H$364:$K$364,0))*INDEX($J$358:$R$361,MATCH(N$364,$I$358:$I$361,0),MATCH(N$363,$J$357:$R$357,0))</f>
        <v>38</v>
      </c>
      <c r="O400" s="757" cm="1">
        <f t="array" ref="O400">INDEX($H400:$K400,0,MATCH(O$364,$H$364:$K$364,0))*INDEX($J$358:$R$361,MATCH(O$364,$I$358:$I$361,0),MATCH(O$363,$J$357:$R$357,0))</f>
        <v>0</v>
      </c>
      <c r="P400" s="757" cm="1">
        <f t="array" ref="P400">INDEX($H400:$K400,0,MATCH(P$364,$H$364:$K$364,0))*INDEX($J$358:$R$361,MATCH(P$364,$I$358:$I$361,0),MATCH(P$363,$J$357:$R$357,0))</f>
        <v>0</v>
      </c>
      <c r="Q400" s="757" cm="1">
        <f t="array" ref="Q400">INDEX($H400:$K400,0,MATCH(Q$364,$H$364:$K$364,0))*INDEX($J$358:$R$361,MATCH(Q$364,$I$358:$I$361,0),MATCH(Q$363,$J$357:$R$357,0))</f>
        <v>78</v>
      </c>
      <c r="R400" s="757" cm="1">
        <f t="array" ref="R400">INDEX($H400:$K400,0,MATCH(R$364,$H$364:$K$364,0))*INDEX($J$358:$R$361,MATCH(R$364,$I$358:$I$361,0),MATCH(R$363,$J$357:$R$357,0))</f>
        <v>38</v>
      </c>
      <c r="S400" s="757" cm="1">
        <f t="array" ref="S400">INDEX($H400:$K400,0,MATCH(S$364,$H$364:$K$364,0))*INDEX($J$358:$R$361,MATCH(S$364,$I$358:$I$361,0),MATCH(S$363,$J$357:$R$357,0))</f>
        <v>0</v>
      </c>
      <c r="T400" s="757" cm="1">
        <f t="array" ref="T400">INDEX($H400:$K400,0,MATCH(T$364,$H$364:$K$364,0))*INDEX($J$358:$R$361,MATCH(T$364,$I$358:$I$361,0),MATCH(T$363,$J$357:$R$357,0))</f>
        <v>0</v>
      </c>
      <c r="U400" s="757" cm="1">
        <f t="array" ref="U400">INDEX($H400:$K400,0,MATCH(U$364,$H$364:$K$364,0))*INDEX($J$358:$R$361,MATCH(U$364,$I$358:$I$361,0),MATCH(U$363,$J$357:$R$357,0))</f>
        <v>78</v>
      </c>
      <c r="V400" s="757" cm="1">
        <f t="array" ref="V400">INDEX($H400:$K400,0,MATCH(V$364,$H$364:$K$364,0))*INDEX($J$358:$R$361,MATCH(V$364,$I$358:$I$361,0),MATCH(V$363,$J$357:$R$357,0))</f>
        <v>19</v>
      </c>
      <c r="W400" s="757" cm="1">
        <f t="array" ref="W400">INDEX($H400:$K400,0,MATCH(W$364,$H$364:$K$364,0))*INDEX($J$358:$R$361,MATCH(W$364,$I$358:$I$361,0),MATCH(W$363,$J$357:$R$357,0))</f>
        <v>0</v>
      </c>
      <c r="X400" s="757" cm="1">
        <f t="array" ref="X400">INDEX($H400:$K400,0,MATCH(X$364,$H$364:$K$364,0))*INDEX($J$358:$R$361,MATCH(X$364,$I$358:$I$361,0),MATCH(X$363,$J$357:$R$357,0))</f>
        <v>0</v>
      </c>
      <c r="Y400" s="757" cm="1">
        <f t="array" ref="Y400">INDEX($H400:$K400,0,MATCH(Y$364,$H$364:$K$364,0))*INDEX($J$358:$R$361,MATCH(Y$364,$I$358:$I$361,0),MATCH(Y$363,$J$357:$R$357,0))</f>
        <v>78</v>
      </c>
      <c r="Z400" s="757" cm="1">
        <f t="array" ref="Z400">INDEX($H400:$K400,0,MATCH(Z$364,$H$364:$K$364,0))*INDEX($J$358:$R$361,MATCH(Z$364,$I$358:$I$361,0),MATCH(Z$363,$J$357:$R$357,0))</f>
        <v>19</v>
      </c>
      <c r="AA400" s="757" cm="1">
        <f t="array" ref="AA400">INDEX($H400:$K400,0,MATCH(AA$364,$H$364:$K$364,0))*INDEX($J$358:$R$361,MATCH(AA$364,$I$358:$I$361,0),MATCH(AA$363,$J$357:$R$357,0))</f>
        <v>0</v>
      </c>
      <c r="AB400" s="757" cm="1">
        <f t="array" ref="AB400">INDEX($H400:$K400,0,MATCH(AB$364,$H$364:$K$364,0))*INDEX($J$358:$R$361,MATCH(AB$364,$I$358:$I$361,0),MATCH(AB$363,$J$357:$R$357,0))</f>
        <v>0</v>
      </c>
      <c r="AC400" s="757" cm="1">
        <f t="array" ref="AC400">INDEX($H400:$K400,0,MATCH(AC$364,$H$364:$K$364,0))*INDEX($J$358:$R$361,MATCH(AC$364,$I$358:$I$361,0),MATCH(AC$363,$J$357:$R$357,0))</f>
        <v>78</v>
      </c>
      <c r="AD400" s="757" cm="1">
        <f t="array" ref="AD400">INDEX($H400:$K400,0,MATCH(AD$364,$H$364:$K$364,0))*INDEX($J$358:$R$361,MATCH(AD$364,$I$358:$I$361,0),MATCH(AD$363,$J$357:$R$357,0))</f>
        <v>19</v>
      </c>
      <c r="AE400" s="757" cm="1">
        <f t="array" ref="AE400">INDEX($H400:$K400,0,MATCH(AE$364,$H$364:$K$364,0))*INDEX($J$358:$R$361,MATCH(AE$364,$I$358:$I$361,0),MATCH(AE$363,$J$357:$R$357,0))</f>
        <v>0</v>
      </c>
      <c r="AF400" s="757" cm="1">
        <f t="array" ref="AF400">INDEX($H400:$K400,0,MATCH(AF$364,$H$364:$K$364,0))*INDEX($J$358:$R$361,MATCH(AF$364,$I$358:$I$361,0),MATCH(AF$363,$J$357:$R$357,0))</f>
        <v>0</v>
      </c>
      <c r="AG400" s="757" cm="1">
        <f t="array" ref="AG400">INDEX($H400:$K400,0,MATCH(AG$364,$H$364:$K$364,0))*INDEX($J$358:$R$361,MATCH(AG$364,$I$358:$I$361,0),MATCH(AG$363,$J$357:$R$357,0))</f>
        <v>78</v>
      </c>
      <c r="AH400" s="757" cm="1">
        <f t="array" ref="AH400">INDEX($H400:$K400,0,MATCH(AH$364,$H$364:$K$364,0))*INDEX($J$358:$R$361,MATCH(AH$364,$I$358:$I$361,0),MATCH(AH$363,$J$357:$R$357,0))</f>
        <v>19</v>
      </c>
      <c r="AI400" s="757" cm="1">
        <f t="array" ref="AI400">INDEX($H400:$K400,0,MATCH(AI$364,$H$364:$K$364,0))*INDEX($J$358:$R$361,MATCH(AI$364,$I$358:$I$361,0),MATCH(AI$363,$J$357:$R$357,0))</f>
        <v>0</v>
      </c>
      <c r="AJ400" s="757" cm="1">
        <f t="array" ref="AJ400">INDEX($H400:$K400,0,MATCH(AJ$364,$H$364:$K$364,0))*INDEX($J$358:$R$361,MATCH(AJ$364,$I$358:$I$361,0),MATCH(AJ$363,$J$357:$R$357,0))</f>
        <v>0</v>
      </c>
      <c r="AK400" s="757" cm="1">
        <f t="array" ref="AK400">INDEX($H400:$K400,0,MATCH(AK$364,$H$364:$K$364,0))*INDEX($J$358:$R$361,MATCH(AK$364,$I$358:$I$361,0),MATCH(AK$363,$J$357:$R$357,0))</f>
        <v>78</v>
      </c>
      <c r="AL400" s="757" cm="1">
        <f t="array" ref="AL400">INDEX($H400:$K400,0,MATCH(AL$364,$H$364:$K$364,0))*INDEX($J$358:$R$361,MATCH(AL$364,$I$358:$I$361,0),MATCH(AL$363,$J$357:$R$357,0))</f>
        <v>0</v>
      </c>
      <c r="AM400" s="757" cm="1">
        <f t="array" ref="AM400">INDEX($H400:$K400,0,MATCH(AM$364,$H$364:$K$364,0))*INDEX($J$358:$R$361,MATCH(AM$364,$I$358:$I$361,0),MATCH(AM$363,$J$357:$R$357,0))</f>
        <v>0</v>
      </c>
      <c r="AN400" s="757" cm="1">
        <f t="array" ref="AN400">INDEX($H400:$K400,0,MATCH(AN$364,$H$364:$K$364,0))*INDEX($J$358:$R$361,MATCH(AN$364,$I$358:$I$361,0),MATCH(AN$363,$J$357:$R$357,0))</f>
        <v>0</v>
      </c>
      <c r="AO400" s="757" cm="1">
        <f t="array" ref="AO400">INDEX($H400:$K400,0,MATCH(AO$364,$H$364:$K$364,0))*INDEX($J$358:$R$361,MATCH(AO$364,$I$358:$I$361,0),MATCH(AO$363,$J$357:$R$357,0))</f>
        <v>78</v>
      </c>
      <c r="AP400" s="757" cm="1">
        <f t="array" ref="AP400">INDEX($H400:$K400,0,MATCH(AP$364,$H$364:$K$364,0))*INDEX($J$358:$R$361,MATCH(AP$364,$I$358:$I$361,0),MATCH(AP$363,$J$357:$R$357,0))</f>
        <v>0</v>
      </c>
      <c r="AQ400" s="757" cm="1">
        <f t="array" ref="AQ400">INDEX($H400:$K400,0,MATCH(AQ$364,$H$364:$K$364,0))*INDEX($J$358:$R$361,MATCH(AQ$364,$I$358:$I$361,0),MATCH(AQ$363,$J$357:$R$357,0))</f>
        <v>0</v>
      </c>
      <c r="AR400" s="757" cm="1">
        <f t="array" ref="AR400">INDEX($H400:$K400,0,MATCH(AR$364,$H$364:$K$364,0))*INDEX($J$358:$R$361,MATCH(AR$364,$I$358:$I$361,0),MATCH(AR$363,$J$357:$R$357,0))</f>
        <v>0</v>
      </c>
      <c r="AS400" s="757" cm="1">
        <f t="array" ref="AS400">INDEX($H400:$K400,0,MATCH(AS$364,$H$364:$K$364,0))*INDEX($J$358:$R$361,MATCH(AS$364,$I$358:$I$361,0),MATCH(AS$363,$J$357:$R$357,0))</f>
        <v>78</v>
      </c>
      <c r="AT400" s="757" cm="1">
        <f t="array" ref="AT400">INDEX($H400:$K400,0,MATCH(AT$364,$H$364:$K$364,0))*INDEX($J$358:$R$361,MATCH(AT$364,$I$358:$I$361,0),MATCH(AT$363,$J$357:$R$357,0))</f>
        <v>0</v>
      </c>
      <c r="AU400" s="757" cm="1">
        <f t="array" ref="AU400">INDEX($H400:$K400,0,MATCH(AU$364,$H$364:$K$364,0))*INDEX($J$358:$R$361,MATCH(AU$364,$I$358:$I$361,0),MATCH(AU$363,$J$357:$R$357,0))</f>
        <v>0</v>
      </c>
      <c r="AV400" s="187"/>
      <c r="AW400" s="187"/>
      <c r="AX400" s="16"/>
      <c r="AY400" s="8"/>
      <c r="AZ400" s="8"/>
      <c r="BA400" s="8"/>
    </row>
    <row r="401" spans="1:53" ht="14.5" outlineLevel="1" x14ac:dyDescent="0.35">
      <c r="A401" s="6"/>
      <c r="B401" s="7"/>
      <c r="C401" s="17"/>
      <c r="D401" s="17"/>
      <c r="E401" s="17"/>
      <c r="F401" s="26"/>
      <c r="G401" s="26" t="str">
        <f t="shared" si="203"/>
        <v>YYBNWbd</v>
      </c>
      <c r="H401" s="223">
        <f t="shared" ref="H401:K401" si="208">INDEX($Z$184:$AC$196,MATCH($M161,$Y$184:$Y$196,0),MATCH(H$364,$Z$183:$AC$183,0))</f>
        <v>0</v>
      </c>
      <c r="I401" s="223">
        <f t="shared" si="208"/>
        <v>78</v>
      </c>
      <c r="J401" s="223">
        <f t="shared" si="208"/>
        <v>19</v>
      </c>
      <c r="K401" s="223">
        <f t="shared" si="208"/>
        <v>0</v>
      </c>
      <c r="L401" s="757" cm="1">
        <f t="array" ref="L401">INDEX($H401:$K401,0,MATCH(L$364,$H$364:$K$364,0))*INDEX($J$358:$R$361,MATCH(L$364,$I$358:$I$361,0),MATCH(L$363,$J$357:$R$357,0))</f>
        <v>0</v>
      </c>
      <c r="M401" s="757" cm="1">
        <f t="array" ref="M401">INDEX($H401:$K401,0,MATCH(M$364,$H$364:$K$364,0))*INDEX($J$358:$R$361,MATCH(M$364,$I$358:$I$361,0),MATCH(M$363,$J$357:$R$357,0))</f>
        <v>78</v>
      </c>
      <c r="N401" s="757" cm="1">
        <f t="array" ref="N401">INDEX($H401:$K401,0,MATCH(N$364,$H$364:$K$364,0))*INDEX($J$358:$R$361,MATCH(N$364,$I$358:$I$361,0),MATCH(N$363,$J$357:$R$357,0))</f>
        <v>38</v>
      </c>
      <c r="O401" s="757" cm="1">
        <f t="array" ref="O401">INDEX($H401:$K401,0,MATCH(O$364,$H$364:$K$364,0))*INDEX($J$358:$R$361,MATCH(O$364,$I$358:$I$361,0),MATCH(O$363,$J$357:$R$357,0))</f>
        <v>0</v>
      </c>
      <c r="P401" s="757" cm="1">
        <f t="array" ref="P401">INDEX($H401:$K401,0,MATCH(P$364,$H$364:$K$364,0))*INDEX($J$358:$R$361,MATCH(P$364,$I$358:$I$361,0),MATCH(P$363,$J$357:$R$357,0))</f>
        <v>0</v>
      </c>
      <c r="Q401" s="757" cm="1">
        <f t="array" ref="Q401">INDEX($H401:$K401,0,MATCH(Q$364,$H$364:$K$364,0))*INDEX($J$358:$R$361,MATCH(Q$364,$I$358:$I$361,0),MATCH(Q$363,$J$357:$R$357,0))</f>
        <v>78</v>
      </c>
      <c r="R401" s="757" cm="1">
        <f t="array" ref="R401">INDEX($H401:$K401,0,MATCH(R$364,$H$364:$K$364,0))*INDEX($J$358:$R$361,MATCH(R$364,$I$358:$I$361,0),MATCH(R$363,$J$357:$R$357,0))</f>
        <v>38</v>
      </c>
      <c r="S401" s="757" cm="1">
        <f t="array" ref="S401">INDEX($H401:$K401,0,MATCH(S$364,$H$364:$K$364,0))*INDEX($J$358:$R$361,MATCH(S$364,$I$358:$I$361,0),MATCH(S$363,$J$357:$R$357,0))</f>
        <v>0</v>
      </c>
      <c r="T401" s="757" cm="1">
        <f t="array" ref="T401">INDEX($H401:$K401,0,MATCH(T$364,$H$364:$K$364,0))*INDEX($J$358:$R$361,MATCH(T$364,$I$358:$I$361,0),MATCH(T$363,$J$357:$R$357,0))</f>
        <v>0</v>
      </c>
      <c r="U401" s="757" cm="1">
        <f t="array" ref="U401">INDEX($H401:$K401,0,MATCH(U$364,$H$364:$K$364,0))*INDEX($J$358:$R$361,MATCH(U$364,$I$358:$I$361,0),MATCH(U$363,$J$357:$R$357,0))</f>
        <v>78</v>
      </c>
      <c r="V401" s="757" cm="1">
        <f t="array" ref="V401">INDEX($H401:$K401,0,MATCH(V$364,$H$364:$K$364,0))*INDEX($J$358:$R$361,MATCH(V$364,$I$358:$I$361,0),MATCH(V$363,$J$357:$R$357,0))</f>
        <v>19</v>
      </c>
      <c r="W401" s="757" cm="1">
        <f t="array" ref="W401">INDEX($H401:$K401,0,MATCH(W$364,$H$364:$K$364,0))*INDEX($J$358:$R$361,MATCH(W$364,$I$358:$I$361,0),MATCH(W$363,$J$357:$R$357,0))</f>
        <v>0</v>
      </c>
      <c r="X401" s="757" cm="1">
        <f t="array" ref="X401">INDEX($H401:$K401,0,MATCH(X$364,$H$364:$K$364,0))*INDEX($J$358:$R$361,MATCH(X$364,$I$358:$I$361,0),MATCH(X$363,$J$357:$R$357,0))</f>
        <v>0</v>
      </c>
      <c r="Y401" s="757" cm="1">
        <f t="array" ref="Y401">INDEX($H401:$K401,0,MATCH(Y$364,$H$364:$K$364,0))*INDEX($J$358:$R$361,MATCH(Y$364,$I$358:$I$361,0),MATCH(Y$363,$J$357:$R$357,0))</f>
        <v>78</v>
      </c>
      <c r="Z401" s="757" cm="1">
        <f t="array" ref="Z401">INDEX($H401:$K401,0,MATCH(Z$364,$H$364:$K$364,0))*INDEX($J$358:$R$361,MATCH(Z$364,$I$358:$I$361,0),MATCH(Z$363,$J$357:$R$357,0))</f>
        <v>19</v>
      </c>
      <c r="AA401" s="757" cm="1">
        <f t="array" ref="AA401">INDEX($H401:$K401,0,MATCH(AA$364,$H$364:$K$364,0))*INDEX($J$358:$R$361,MATCH(AA$364,$I$358:$I$361,0),MATCH(AA$363,$J$357:$R$357,0))</f>
        <v>0</v>
      </c>
      <c r="AB401" s="757" cm="1">
        <f t="array" ref="AB401">INDEX($H401:$K401,0,MATCH(AB$364,$H$364:$K$364,0))*INDEX($J$358:$R$361,MATCH(AB$364,$I$358:$I$361,0),MATCH(AB$363,$J$357:$R$357,0))</f>
        <v>0</v>
      </c>
      <c r="AC401" s="757" cm="1">
        <f t="array" ref="AC401">INDEX($H401:$K401,0,MATCH(AC$364,$H$364:$K$364,0))*INDEX($J$358:$R$361,MATCH(AC$364,$I$358:$I$361,0),MATCH(AC$363,$J$357:$R$357,0))</f>
        <v>78</v>
      </c>
      <c r="AD401" s="757" cm="1">
        <f t="array" ref="AD401">INDEX($H401:$K401,0,MATCH(AD$364,$H$364:$K$364,0))*INDEX($J$358:$R$361,MATCH(AD$364,$I$358:$I$361,0),MATCH(AD$363,$J$357:$R$357,0))</f>
        <v>19</v>
      </c>
      <c r="AE401" s="757" cm="1">
        <f t="array" ref="AE401">INDEX($H401:$K401,0,MATCH(AE$364,$H$364:$K$364,0))*INDEX($J$358:$R$361,MATCH(AE$364,$I$358:$I$361,0),MATCH(AE$363,$J$357:$R$357,0))</f>
        <v>0</v>
      </c>
      <c r="AF401" s="757" cm="1">
        <f t="array" ref="AF401">INDEX($H401:$K401,0,MATCH(AF$364,$H$364:$K$364,0))*INDEX($J$358:$R$361,MATCH(AF$364,$I$358:$I$361,0),MATCH(AF$363,$J$357:$R$357,0))</f>
        <v>0</v>
      </c>
      <c r="AG401" s="757" cm="1">
        <f t="array" ref="AG401">INDEX($H401:$K401,0,MATCH(AG$364,$H$364:$K$364,0))*INDEX($J$358:$R$361,MATCH(AG$364,$I$358:$I$361,0),MATCH(AG$363,$J$357:$R$357,0))</f>
        <v>78</v>
      </c>
      <c r="AH401" s="757" cm="1">
        <f t="array" ref="AH401">INDEX($H401:$K401,0,MATCH(AH$364,$H$364:$K$364,0))*INDEX($J$358:$R$361,MATCH(AH$364,$I$358:$I$361,0),MATCH(AH$363,$J$357:$R$357,0))</f>
        <v>19</v>
      </c>
      <c r="AI401" s="757" cm="1">
        <f t="array" ref="AI401">INDEX($H401:$K401,0,MATCH(AI$364,$H$364:$K$364,0))*INDEX($J$358:$R$361,MATCH(AI$364,$I$358:$I$361,0),MATCH(AI$363,$J$357:$R$357,0))</f>
        <v>0</v>
      </c>
      <c r="AJ401" s="757" cm="1">
        <f t="array" ref="AJ401">INDEX($H401:$K401,0,MATCH(AJ$364,$H$364:$K$364,0))*INDEX($J$358:$R$361,MATCH(AJ$364,$I$358:$I$361,0),MATCH(AJ$363,$J$357:$R$357,0))</f>
        <v>0</v>
      </c>
      <c r="AK401" s="757" cm="1">
        <f t="array" ref="AK401">INDEX($H401:$K401,0,MATCH(AK$364,$H$364:$K$364,0))*INDEX($J$358:$R$361,MATCH(AK$364,$I$358:$I$361,0),MATCH(AK$363,$J$357:$R$357,0))</f>
        <v>78</v>
      </c>
      <c r="AL401" s="757" cm="1">
        <f t="array" ref="AL401">INDEX($H401:$K401,0,MATCH(AL$364,$H$364:$K$364,0))*INDEX($J$358:$R$361,MATCH(AL$364,$I$358:$I$361,0),MATCH(AL$363,$J$357:$R$357,0))</f>
        <v>0</v>
      </c>
      <c r="AM401" s="757" cm="1">
        <f t="array" ref="AM401">INDEX($H401:$K401,0,MATCH(AM$364,$H$364:$K$364,0))*INDEX($J$358:$R$361,MATCH(AM$364,$I$358:$I$361,0),MATCH(AM$363,$J$357:$R$357,0))</f>
        <v>0</v>
      </c>
      <c r="AN401" s="757" cm="1">
        <f t="array" ref="AN401">INDEX($H401:$K401,0,MATCH(AN$364,$H$364:$K$364,0))*INDEX($J$358:$R$361,MATCH(AN$364,$I$358:$I$361,0),MATCH(AN$363,$J$357:$R$357,0))</f>
        <v>0</v>
      </c>
      <c r="AO401" s="757" cm="1">
        <f t="array" ref="AO401">INDEX($H401:$K401,0,MATCH(AO$364,$H$364:$K$364,0))*INDEX($J$358:$R$361,MATCH(AO$364,$I$358:$I$361,0),MATCH(AO$363,$J$357:$R$357,0))</f>
        <v>78</v>
      </c>
      <c r="AP401" s="757" cm="1">
        <f t="array" ref="AP401">INDEX($H401:$K401,0,MATCH(AP$364,$H$364:$K$364,0))*INDEX($J$358:$R$361,MATCH(AP$364,$I$358:$I$361,0),MATCH(AP$363,$J$357:$R$357,0))</f>
        <v>0</v>
      </c>
      <c r="AQ401" s="757" cm="1">
        <f t="array" ref="AQ401">INDEX($H401:$K401,0,MATCH(AQ$364,$H$364:$K$364,0))*INDEX($J$358:$R$361,MATCH(AQ$364,$I$358:$I$361,0),MATCH(AQ$363,$J$357:$R$357,0))</f>
        <v>0</v>
      </c>
      <c r="AR401" s="757" cm="1">
        <f t="array" ref="AR401">INDEX($H401:$K401,0,MATCH(AR$364,$H$364:$K$364,0))*INDEX($J$358:$R$361,MATCH(AR$364,$I$358:$I$361,0),MATCH(AR$363,$J$357:$R$357,0))</f>
        <v>0</v>
      </c>
      <c r="AS401" s="757" cm="1">
        <f t="array" ref="AS401">INDEX($H401:$K401,0,MATCH(AS$364,$H$364:$K$364,0))*INDEX($J$358:$R$361,MATCH(AS$364,$I$358:$I$361,0),MATCH(AS$363,$J$357:$R$357,0))</f>
        <v>78</v>
      </c>
      <c r="AT401" s="757" cm="1">
        <f t="array" ref="AT401">INDEX($H401:$K401,0,MATCH(AT$364,$H$364:$K$364,0))*INDEX($J$358:$R$361,MATCH(AT$364,$I$358:$I$361,0),MATCH(AT$363,$J$357:$R$357,0))</f>
        <v>0</v>
      </c>
      <c r="AU401" s="757" cm="1">
        <f t="array" ref="AU401">INDEX($H401:$K401,0,MATCH(AU$364,$H$364:$K$364,0))*INDEX($J$358:$R$361,MATCH(AU$364,$I$358:$I$361,0),MATCH(AU$363,$J$357:$R$357,0))</f>
        <v>0</v>
      </c>
      <c r="AV401" s="187"/>
      <c r="AW401" s="187"/>
      <c r="AX401" s="16"/>
      <c r="AY401" s="8"/>
      <c r="AZ401" s="8"/>
      <c r="BA401" s="8"/>
    </row>
    <row r="402" spans="1:53" ht="14.5" outlineLevel="1" x14ac:dyDescent="0.35">
      <c r="A402" s="6"/>
      <c r="B402" s="7"/>
      <c r="C402" s="17"/>
      <c r="D402" s="17"/>
      <c r="E402" s="17"/>
      <c r="F402" s="26"/>
      <c r="G402" s="26" t="str">
        <f t="shared" si="203"/>
        <v>YYWBNw</v>
      </c>
      <c r="H402" s="223">
        <f t="shared" ref="H402:K402" si="209">INDEX($Z$184:$AC$196,MATCH($M162,$Y$184:$Y$196,0),MATCH(H$364,$Z$183:$AC$183,0))</f>
        <v>0</v>
      </c>
      <c r="I402" s="223">
        <f t="shared" si="209"/>
        <v>78</v>
      </c>
      <c r="J402" s="223">
        <f t="shared" si="209"/>
        <v>19</v>
      </c>
      <c r="K402" s="223">
        <f t="shared" si="209"/>
        <v>0</v>
      </c>
      <c r="L402" s="757" cm="1">
        <f t="array" ref="L402">INDEX($H402:$K402,0,MATCH(L$364,$H$364:$K$364,0))*INDEX($J$358:$R$361,MATCH(L$364,$I$358:$I$361,0),MATCH(L$363,$J$357:$R$357,0))</f>
        <v>0</v>
      </c>
      <c r="M402" s="757" cm="1">
        <f t="array" ref="M402">INDEX($H402:$K402,0,MATCH(M$364,$H$364:$K$364,0))*INDEX($J$358:$R$361,MATCH(M$364,$I$358:$I$361,0),MATCH(M$363,$J$357:$R$357,0))</f>
        <v>78</v>
      </c>
      <c r="N402" s="757" cm="1">
        <f t="array" ref="N402">INDEX($H402:$K402,0,MATCH(N$364,$H$364:$K$364,0))*INDEX($J$358:$R$361,MATCH(N$364,$I$358:$I$361,0),MATCH(N$363,$J$357:$R$357,0))</f>
        <v>38</v>
      </c>
      <c r="O402" s="757" cm="1">
        <f t="array" ref="O402">INDEX($H402:$K402,0,MATCH(O$364,$H$364:$K$364,0))*INDEX($J$358:$R$361,MATCH(O$364,$I$358:$I$361,0),MATCH(O$363,$J$357:$R$357,0))</f>
        <v>0</v>
      </c>
      <c r="P402" s="757" cm="1">
        <f t="array" ref="P402">INDEX($H402:$K402,0,MATCH(P$364,$H$364:$K$364,0))*INDEX($J$358:$R$361,MATCH(P$364,$I$358:$I$361,0),MATCH(P$363,$J$357:$R$357,0))</f>
        <v>0</v>
      </c>
      <c r="Q402" s="757" cm="1">
        <f t="array" ref="Q402">INDEX($H402:$K402,0,MATCH(Q$364,$H$364:$K$364,0))*INDEX($J$358:$R$361,MATCH(Q$364,$I$358:$I$361,0),MATCH(Q$363,$J$357:$R$357,0))</f>
        <v>78</v>
      </c>
      <c r="R402" s="757" cm="1">
        <f t="array" ref="R402">INDEX($H402:$K402,0,MATCH(R$364,$H$364:$K$364,0))*INDEX($J$358:$R$361,MATCH(R$364,$I$358:$I$361,0),MATCH(R$363,$J$357:$R$357,0))</f>
        <v>38</v>
      </c>
      <c r="S402" s="757" cm="1">
        <f t="array" ref="S402">INDEX($H402:$K402,0,MATCH(S$364,$H$364:$K$364,0))*INDEX($J$358:$R$361,MATCH(S$364,$I$358:$I$361,0),MATCH(S$363,$J$357:$R$357,0))</f>
        <v>0</v>
      </c>
      <c r="T402" s="757" cm="1">
        <f t="array" ref="T402">INDEX($H402:$K402,0,MATCH(T$364,$H$364:$K$364,0))*INDEX($J$358:$R$361,MATCH(T$364,$I$358:$I$361,0),MATCH(T$363,$J$357:$R$357,0))</f>
        <v>0</v>
      </c>
      <c r="U402" s="757" cm="1">
        <f t="array" ref="U402">INDEX($H402:$K402,0,MATCH(U$364,$H$364:$K$364,0))*INDEX($J$358:$R$361,MATCH(U$364,$I$358:$I$361,0),MATCH(U$363,$J$357:$R$357,0))</f>
        <v>78</v>
      </c>
      <c r="V402" s="757" cm="1">
        <f t="array" ref="V402">INDEX($H402:$K402,0,MATCH(V$364,$H$364:$K$364,0))*INDEX($J$358:$R$361,MATCH(V$364,$I$358:$I$361,0),MATCH(V$363,$J$357:$R$357,0))</f>
        <v>19</v>
      </c>
      <c r="W402" s="757" cm="1">
        <f t="array" ref="W402">INDEX($H402:$K402,0,MATCH(W$364,$H$364:$K$364,0))*INDEX($J$358:$R$361,MATCH(W$364,$I$358:$I$361,0),MATCH(W$363,$J$357:$R$357,0))</f>
        <v>0</v>
      </c>
      <c r="X402" s="757" cm="1">
        <f t="array" ref="X402">INDEX($H402:$K402,0,MATCH(X$364,$H$364:$K$364,0))*INDEX($J$358:$R$361,MATCH(X$364,$I$358:$I$361,0),MATCH(X$363,$J$357:$R$357,0))</f>
        <v>0</v>
      </c>
      <c r="Y402" s="757" cm="1">
        <f t="array" ref="Y402">INDEX($H402:$K402,0,MATCH(Y$364,$H$364:$K$364,0))*INDEX($J$358:$R$361,MATCH(Y$364,$I$358:$I$361,0),MATCH(Y$363,$J$357:$R$357,0))</f>
        <v>78</v>
      </c>
      <c r="Z402" s="757" cm="1">
        <f t="array" ref="Z402">INDEX($H402:$K402,0,MATCH(Z$364,$H$364:$K$364,0))*INDEX($J$358:$R$361,MATCH(Z$364,$I$358:$I$361,0),MATCH(Z$363,$J$357:$R$357,0))</f>
        <v>19</v>
      </c>
      <c r="AA402" s="757" cm="1">
        <f t="array" ref="AA402">INDEX($H402:$K402,0,MATCH(AA$364,$H$364:$K$364,0))*INDEX($J$358:$R$361,MATCH(AA$364,$I$358:$I$361,0),MATCH(AA$363,$J$357:$R$357,0))</f>
        <v>0</v>
      </c>
      <c r="AB402" s="757" cm="1">
        <f t="array" ref="AB402">INDEX($H402:$K402,0,MATCH(AB$364,$H$364:$K$364,0))*INDEX($J$358:$R$361,MATCH(AB$364,$I$358:$I$361,0),MATCH(AB$363,$J$357:$R$357,0))</f>
        <v>0</v>
      </c>
      <c r="AC402" s="757" cm="1">
        <f t="array" ref="AC402">INDEX($H402:$K402,0,MATCH(AC$364,$H$364:$K$364,0))*INDEX($J$358:$R$361,MATCH(AC$364,$I$358:$I$361,0),MATCH(AC$363,$J$357:$R$357,0))</f>
        <v>78</v>
      </c>
      <c r="AD402" s="757" cm="1">
        <f t="array" ref="AD402">INDEX($H402:$K402,0,MATCH(AD$364,$H$364:$K$364,0))*INDEX($J$358:$R$361,MATCH(AD$364,$I$358:$I$361,0),MATCH(AD$363,$J$357:$R$357,0))</f>
        <v>19</v>
      </c>
      <c r="AE402" s="757" cm="1">
        <f t="array" ref="AE402">INDEX($H402:$K402,0,MATCH(AE$364,$H$364:$K$364,0))*INDEX($J$358:$R$361,MATCH(AE$364,$I$358:$I$361,0),MATCH(AE$363,$J$357:$R$357,0))</f>
        <v>0</v>
      </c>
      <c r="AF402" s="757" cm="1">
        <f t="array" ref="AF402">INDEX($H402:$K402,0,MATCH(AF$364,$H$364:$K$364,0))*INDEX($J$358:$R$361,MATCH(AF$364,$I$358:$I$361,0),MATCH(AF$363,$J$357:$R$357,0))</f>
        <v>0</v>
      </c>
      <c r="AG402" s="757" cm="1">
        <f t="array" ref="AG402">INDEX($H402:$K402,0,MATCH(AG$364,$H$364:$K$364,0))*INDEX($J$358:$R$361,MATCH(AG$364,$I$358:$I$361,0),MATCH(AG$363,$J$357:$R$357,0))</f>
        <v>78</v>
      </c>
      <c r="AH402" s="757" cm="1">
        <f t="array" ref="AH402">INDEX($H402:$K402,0,MATCH(AH$364,$H$364:$K$364,0))*INDEX($J$358:$R$361,MATCH(AH$364,$I$358:$I$361,0),MATCH(AH$363,$J$357:$R$357,0))</f>
        <v>19</v>
      </c>
      <c r="AI402" s="757" cm="1">
        <f t="array" ref="AI402">INDEX($H402:$K402,0,MATCH(AI$364,$H$364:$K$364,0))*INDEX($J$358:$R$361,MATCH(AI$364,$I$358:$I$361,0),MATCH(AI$363,$J$357:$R$357,0))</f>
        <v>0</v>
      </c>
      <c r="AJ402" s="757" cm="1">
        <f t="array" ref="AJ402">INDEX($H402:$K402,0,MATCH(AJ$364,$H$364:$K$364,0))*INDEX($J$358:$R$361,MATCH(AJ$364,$I$358:$I$361,0),MATCH(AJ$363,$J$357:$R$357,0))</f>
        <v>0</v>
      </c>
      <c r="AK402" s="757" cm="1">
        <f t="array" ref="AK402">INDEX($H402:$K402,0,MATCH(AK$364,$H$364:$K$364,0))*INDEX($J$358:$R$361,MATCH(AK$364,$I$358:$I$361,0),MATCH(AK$363,$J$357:$R$357,0))</f>
        <v>78</v>
      </c>
      <c r="AL402" s="757" cm="1">
        <f t="array" ref="AL402">INDEX($H402:$K402,0,MATCH(AL$364,$H$364:$K$364,0))*INDEX($J$358:$R$361,MATCH(AL$364,$I$358:$I$361,0),MATCH(AL$363,$J$357:$R$357,0))</f>
        <v>0</v>
      </c>
      <c r="AM402" s="757" cm="1">
        <f t="array" ref="AM402">INDEX($H402:$K402,0,MATCH(AM$364,$H$364:$K$364,0))*INDEX($J$358:$R$361,MATCH(AM$364,$I$358:$I$361,0),MATCH(AM$363,$J$357:$R$357,0))</f>
        <v>0</v>
      </c>
      <c r="AN402" s="757" cm="1">
        <f t="array" ref="AN402">INDEX($H402:$K402,0,MATCH(AN$364,$H$364:$K$364,0))*INDEX($J$358:$R$361,MATCH(AN$364,$I$358:$I$361,0),MATCH(AN$363,$J$357:$R$357,0))</f>
        <v>0</v>
      </c>
      <c r="AO402" s="757" cm="1">
        <f t="array" ref="AO402">INDEX($H402:$K402,0,MATCH(AO$364,$H$364:$K$364,0))*INDEX($J$358:$R$361,MATCH(AO$364,$I$358:$I$361,0),MATCH(AO$363,$J$357:$R$357,0))</f>
        <v>78</v>
      </c>
      <c r="AP402" s="757" cm="1">
        <f t="array" ref="AP402">INDEX($H402:$K402,0,MATCH(AP$364,$H$364:$K$364,0))*INDEX($J$358:$R$361,MATCH(AP$364,$I$358:$I$361,0),MATCH(AP$363,$J$357:$R$357,0))</f>
        <v>0</v>
      </c>
      <c r="AQ402" s="757" cm="1">
        <f t="array" ref="AQ402">INDEX($H402:$K402,0,MATCH(AQ$364,$H$364:$K$364,0))*INDEX($J$358:$R$361,MATCH(AQ$364,$I$358:$I$361,0),MATCH(AQ$363,$J$357:$R$357,0))</f>
        <v>0</v>
      </c>
      <c r="AR402" s="757" cm="1">
        <f t="array" ref="AR402">INDEX($H402:$K402,0,MATCH(AR$364,$H$364:$K$364,0))*INDEX($J$358:$R$361,MATCH(AR$364,$I$358:$I$361,0),MATCH(AR$363,$J$357:$R$357,0))</f>
        <v>0</v>
      </c>
      <c r="AS402" s="757" cm="1">
        <f t="array" ref="AS402">INDEX($H402:$K402,0,MATCH(AS$364,$H$364:$K$364,0))*INDEX($J$358:$R$361,MATCH(AS$364,$I$358:$I$361,0),MATCH(AS$363,$J$357:$R$357,0))</f>
        <v>78</v>
      </c>
      <c r="AT402" s="757" cm="1">
        <f t="array" ref="AT402">INDEX($H402:$K402,0,MATCH(AT$364,$H$364:$K$364,0))*INDEX($J$358:$R$361,MATCH(AT$364,$I$358:$I$361,0),MATCH(AT$363,$J$357:$R$357,0))</f>
        <v>0</v>
      </c>
      <c r="AU402" s="757" cm="1">
        <f t="array" ref="AU402">INDEX($H402:$K402,0,MATCH(AU$364,$H$364:$K$364,0))*INDEX($J$358:$R$361,MATCH(AU$364,$I$358:$I$361,0),MATCH(AU$363,$J$357:$R$357,0))</f>
        <v>0</v>
      </c>
      <c r="AV402" s="187"/>
      <c r="AW402" s="187"/>
      <c r="AX402" s="16"/>
      <c r="AY402" s="8"/>
      <c r="AZ402" s="8"/>
      <c r="BA402" s="8"/>
    </row>
    <row r="403" spans="1:53" ht="14.5" outlineLevel="1" x14ac:dyDescent="0.35">
      <c r="A403" s="6"/>
      <c r="B403" s="7"/>
      <c r="C403" s="17"/>
      <c r="D403" s="17"/>
      <c r="E403" s="17"/>
      <c r="F403" s="26"/>
      <c r="G403" s="26" t="str">
        <f t="shared" si="203"/>
        <v>YYWBNwd</v>
      </c>
      <c r="H403" s="223">
        <f t="shared" ref="H403:K403" si="210">INDEX($Z$184:$AC$196,MATCH($M163,$Y$184:$Y$196,0),MATCH(H$364,$Z$183:$AC$183,0))</f>
        <v>0</v>
      </c>
      <c r="I403" s="223">
        <f t="shared" si="210"/>
        <v>78</v>
      </c>
      <c r="J403" s="223">
        <f t="shared" si="210"/>
        <v>19</v>
      </c>
      <c r="K403" s="223">
        <f t="shared" si="210"/>
        <v>0</v>
      </c>
      <c r="L403" s="757" cm="1">
        <f t="array" ref="L403">INDEX($H403:$K403,0,MATCH(L$364,$H$364:$K$364,0))*INDEX($J$358:$R$361,MATCH(L$364,$I$358:$I$361,0),MATCH(L$363,$J$357:$R$357,0))</f>
        <v>0</v>
      </c>
      <c r="M403" s="757" cm="1">
        <f t="array" ref="M403">INDEX($H403:$K403,0,MATCH(M$364,$H$364:$K$364,0))*INDEX($J$358:$R$361,MATCH(M$364,$I$358:$I$361,0),MATCH(M$363,$J$357:$R$357,0))</f>
        <v>78</v>
      </c>
      <c r="N403" s="757" cm="1">
        <f t="array" ref="N403">INDEX($H403:$K403,0,MATCH(N$364,$H$364:$K$364,0))*INDEX($J$358:$R$361,MATCH(N$364,$I$358:$I$361,0),MATCH(N$363,$J$357:$R$357,0))</f>
        <v>38</v>
      </c>
      <c r="O403" s="757" cm="1">
        <f t="array" ref="O403">INDEX($H403:$K403,0,MATCH(O$364,$H$364:$K$364,0))*INDEX($J$358:$R$361,MATCH(O$364,$I$358:$I$361,0),MATCH(O$363,$J$357:$R$357,0))</f>
        <v>0</v>
      </c>
      <c r="P403" s="757" cm="1">
        <f t="array" ref="P403">INDEX($H403:$K403,0,MATCH(P$364,$H$364:$K$364,0))*INDEX($J$358:$R$361,MATCH(P$364,$I$358:$I$361,0),MATCH(P$363,$J$357:$R$357,0))</f>
        <v>0</v>
      </c>
      <c r="Q403" s="757" cm="1">
        <f t="array" ref="Q403">INDEX($H403:$K403,0,MATCH(Q$364,$H$364:$K$364,0))*INDEX($J$358:$R$361,MATCH(Q$364,$I$358:$I$361,0),MATCH(Q$363,$J$357:$R$357,0))</f>
        <v>78</v>
      </c>
      <c r="R403" s="757" cm="1">
        <f t="array" ref="R403">INDEX($H403:$K403,0,MATCH(R$364,$H$364:$K$364,0))*INDEX($J$358:$R$361,MATCH(R$364,$I$358:$I$361,0),MATCH(R$363,$J$357:$R$357,0))</f>
        <v>38</v>
      </c>
      <c r="S403" s="757" cm="1">
        <f t="array" ref="S403">INDEX($H403:$K403,0,MATCH(S$364,$H$364:$K$364,0))*INDEX($J$358:$R$361,MATCH(S$364,$I$358:$I$361,0),MATCH(S$363,$J$357:$R$357,0))</f>
        <v>0</v>
      </c>
      <c r="T403" s="757" cm="1">
        <f t="array" ref="T403">INDEX($H403:$K403,0,MATCH(T$364,$H$364:$K$364,0))*INDEX($J$358:$R$361,MATCH(T$364,$I$358:$I$361,0),MATCH(T$363,$J$357:$R$357,0))</f>
        <v>0</v>
      </c>
      <c r="U403" s="757" cm="1">
        <f t="array" ref="U403">INDEX($H403:$K403,0,MATCH(U$364,$H$364:$K$364,0))*INDEX($J$358:$R$361,MATCH(U$364,$I$358:$I$361,0),MATCH(U$363,$J$357:$R$357,0))</f>
        <v>78</v>
      </c>
      <c r="V403" s="757" cm="1">
        <f t="array" ref="V403">INDEX($H403:$K403,0,MATCH(V$364,$H$364:$K$364,0))*INDEX($J$358:$R$361,MATCH(V$364,$I$358:$I$361,0),MATCH(V$363,$J$357:$R$357,0))</f>
        <v>19</v>
      </c>
      <c r="W403" s="757" cm="1">
        <f t="array" ref="W403">INDEX($H403:$K403,0,MATCH(W$364,$H$364:$K$364,0))*INDEX($J$358:$R$361,MATCH(W$364,$I$358:$I$361,0),MATCH(W$363,$J$357:$R$357,0))</f>
        <v>0</v>
      </c>
      <c r="X403" s="757" cm="1">
        <f t="array" ref="X403">INDEX($H403:$K403,0,MATCH(X$364,$H$364:$K$364,0))*INDEX($J$358:$R$361,MATCH(X$364,$I$358:$I$361,0),MATCH(X$363,$J$357:$R$357,0))</f>
        <v>0</v>
      </c>
      <c r="Y403" s="757" cm="1">
        <f t="array" ref="Y403">INDEX($H403:$K403,0,MATCH(Y$364,$H$364:$K$364,0))*INDEX($J$358:$R$361,MATCH(Y$364,$I$358:$I$361,0),MATCH(Y$363,$J$357:$R$357,0))</f>
        <v>78</v>
      </c>
      <c r="Z403" s="757" cm="1">
        <f t="array" ref="Z403">INDEX($H403:$K403,0,MATCH(Z$364,$H$364:$K$364,0))*INDEX($J$358:$R$361,MATCH(Z$364,$I$358:$I$361,0),MATCH(Z$363,$J$357:$R$357,0))</f>
        <v>19</v>
      </c>
      <c r="AA403" s="757" cm="1">
        <f t="array" ref="AA403">INDEX($H403:$K403,0,MATCH(AA$364,$H$364:$K$364,0))*INDEX($J$358:$R$361,MATCH(AA$364,$I$358:$I$361,0),MATCH(AA$363,$J$357:$R$357,0))</f>
        <v>0</v>
      </c>
      <c r="AB403" s="757" cm="1">
        <f t="array" ref="AB403">INDEX($H403:$K403,0,MATCH(AB$364,$H$364:$K$364,0))*INDEX($J$358:$R$361,MATCH(AB$364,$I$358:$I$361,0),MATCH(AB$363,$J$357:$R$357,0))</f>
        <v>0</v>
      </c>
      <c r="AC403" s="757" cm="1">
        <f t="array" ref="AC403">INDEX($H403:$K403,0,MATCH(AC$364,$H$364:$K$364,0))*INDEX($J$358:$R$361,MATCH(AC$364,$I$358:$I$361,0),MATCH(AC$363,$J$357:$R$357,0))</f>
        <v>78</v>
      </c>
      <c r="AD403" s="757" cm="1">
        <f t="array" ref="AD403">INDEX($H403:$K403,0,MATCH(AD$364,$H$364:$K$364,0))*INDEX($J$358:$R$361,MATCH(AD$364,$I$358:$I$361,0),MATCH(AD$363,$J$357:$R$357,0))</f>
        <v>19</v>
      </c>
      <c r="AE403" s="757" cm="1">
        <f t="array" ref="AE403">INDEX($H403:$K403,0,MATCH(AE$364,$H$364:$K$364,0))*INDEX($J$358:$R$361,MATCH(AE$364,$I$358:$I$361,0),MATCH(AE$363,$J$357:$R$357,0))</f>
        <v>0</v>
      </c>
      <c r="AF403" s="757" cm="1">
        <f t="array" ref="AF403">INDEX($H403:$K403,0,MATCH(AF$364,$H$364:$K$364,0))*INDEX($J$358:$R$361,MATCH(AF$364,$I$358:$I$361,0),MATCH(AF$363,$J$357:$R$357,0))</f>
        <v>0</v>
      </c>
      <c r="AG403" s="757" cm="1">
        <f t="array" ref="AG403">INDEX($H403:$K403,0,MATCH(AG$364,$H$364:$K$364,0))*INDEX($J$358:$R$361,MATCH(AG$364,$I$358:$I$361,0),MATCH(AG$363,$J$357:$R$357,0))</f>
        <v>78</v>
      </c>
      <c r="AH403" s="757" cm="1">
        <f t="array" ref="AH403">INDEX($H403:$K403,0,MATCH(AH$364,$H$364:$K$364,0))*INDEX($J$358:$R$361,MATCH(AH$364,$I$358:$I$361,0),MATCH(AH$363,$J$357:$R$357,0))</f>
        <v>19</v>
      </c>
      <c r="AI403" s="757" cm="1">
        <f t="array" ref="AI403">INDEX($H403:$K403,0,MATCH(AI$364,$H$364:$K$364,0))*INDEX($J$358:$R$361,MATCH(AI$364,$I$358:$I$361,0),MATCH(AI$363,$J$357:$R$357,0))</f>
        <v>0</v>
      </c>
      <c r="AJ403" s="757" cm="1">
        <f t="array" ref="AJ403">INDEX($H403:$K403,0,MATCH(AJ$364,$H$364:$K$364,0))*INDEX($J$358:$R$361,MATCH(AJ$364,$I$358:$I$361,0),MATCH(AJ$363,$J$357:$R$357,0))</f>
        <v>0</v>
      </c>
      <c r="AK403" s="757" cm="1">
        <f t="array" ref="AK403">INDEX($H403:$K403,0,MATCH(AK$364,$H$364:$K$364,0))*INDEX($J$358:$R$361,MATCH(AK$364,$I$358:$I$361,0),MATCH(AK$363,$J$357:$R$357,0))</f>
        <v>78</v>
      </c>
      <c r="AL403" s="757" cm="1">
        <f t="array" ref="AL403">INDEX($H403:$K403,0,MATCH(AL$364,$H$364:$K$364,0))*INDEX($J$358:$R$361,MATCH(AL$364,$I$358:$I$361,0),MATCH(AL$363,$J$357:$R$357,0))</f>
        <v>0</v>
      </c>
      <c r="AM403" s="757" cm="1">
        <f t="array" ref="AM403">INDEX($H403:$K403,0,MATCH(AM$364,$H$364:$K$364,0))*INDEX($J$358:$R$361,MATCH(AM$364,$I$358:$I$361,0),MATCH(AM$363,$J$357:$R$357,0))</f>
        <v>0</v>
      </c>
      <c r="AN403" s="757" cm="1">
        <f t="array" ref="AN403">INDEX($H403:$K403,0,MATCH(AN$364,$H$364:$K$364,0))*INDEX($J$358:$R$361,MATCH(AN$364,$I$358:$I$361,0),MATCH(AN$363,$J$357:$R$357,0))</f>
        <v>0</v>
      </c>
      <c r="AO403" s="757" cm="1">
        <f t="array" ref="AO403">INDEX($H403:$K403,0,MATCH(AO$364,$H$364:$K$364,0))*INDEX($J$358:$R$361,MATCH(AO$364,$I$358:$I$361,0),MATCH(AO$363,$J$357:$R$357,0))</f>
        <v>78</v>
      </c>
      <c r="AP403" s="757" cm="1">
        <f t="array" ref="AP403">INDEX($H403:$K403,0,MATCH(AP$364,$H$364:$K$364,0))*INDEX($J$358:$R$361,MATCH(AP$364,$I$358:$I$361,0),MATCH(AP$363,$J$357:$R$357,0))</f>
        <v>0</v>
      </c>
      <c r="AQ403" s="757" cm="1">
        <f t="array" ref="AQ403">INDEX($H403:$K403,0,MATCH(AQ$364,$H$364:$K$364,0))*INDEX($J$358:$R$361,MATCH(AQ$364,$I$358:$I$361,0),MATCH(AQ$363,$J$357:$R$357,0))</f>
        <v>0</v>
      </c>
      <c r="AR403" s="757" cm="1">
        <f t="array" ref="AR403">INDEX($H403:$K403,0,MATCH(AR$364,$H$364:$K$364,0))*INDEX($J$358:$R$361,MATCH(AR$364,$I$358:$I$361,0),MATCH(AR$363,$J$357:$R$357,0))</f>
        <v>0</v>
      </c>
      <c r="AS403" s="757" cm="1">
        <f t="array" ref="AS403">INDEX($H403:$K403,0,MATCH(AS$364,$H$364:$K$364,0))*INDEX($J$358:$R$361,MATCH(AS$364,$I$358:$I$361,0),MATCH(AS$363,$J$357:$R$357,0))</f>
        <v>78</v>
      </c>
      <c r="AT403" s="757" cm="1">
        <f t="array" ref="AT403">INDEX($H403:$K403,0,MATCH(AT$364,$H$364:$K$364,0))*INDEX($J$358:$R$361,MATCH(AT$364,$I$358:$I$361,0),MATCH(AT$363,$J$357:$R$357,0))</f>
        <v>0</v>
      </c>
      <c r="AU403" s="757" cm="1">
        <f t="array" ref="AU403">INDEX($H403:$K403,0,MATCH(AU$364,$H$364:$K$364,0))*INDEX($J$358:$R$361,MATCH(AU$364,$I$358:$I$361,0),MATCH(AU$363,$J$357:$R$357,0))</f>
        <v>0</v>
      </c>
      <c r="AV403" s="187"/>
      <c r="AW403" s="187"/>
      <c r="AX403" s="16"/>
      <c r="AY403" s="8"/>
      <c r="AZ403" s="8"/>
      <c r="BA403" s="8"/>
    </row>
    <row r="404" spans="1:53" ht="14.5" outlineLevel="1" x14ac:dyDescent="0.35">
      <c r="A404" s="6"/>
      <c r="B404" s="7"/>
      <c r="C404" s="17"/>
      <c r="D404" s="17"/>
      <c r="E404" s="17"/>
      <c r="F404" s="26"/>
      <c r="G404" s="26" t="str">
        <f t="shared" si="203"/>
        <v>YYLWBl</v>
      </c>
      <c r="H404" s="223">
        <f t="shared" ref="H404:K404" si="211">INDEX($Z$184:$AC$196,MATCH($M164,$Y$184:$Y$196,0),MATCH(H$364,$Z$183:$AC$183,0))</f>
        <v>0</v>
      </c>
      <c r="I404" s="223">
        <f t="shared" si="211"/>
        <v>58</v>
      </c>
      <c r="J404" s="223">
        <f t="shared" si="211"/>
        <v>0</v>
      </c>
      <c r="K404" s="223">
        <f t="shared" si="211"/>
        <v>0</v>
      </c>
      <c r="L404" s="757" cm="1">
        <f t="array" ref="L404">INDEX($H404:$K404,0,MATCH(L$364,$H$364:$K$364,0))*INDEX($J$358:$R$361,MATCH(L$364,$I$358:$I$361,0),MATCH(L$363,$J$357:$R$357,0))</f>
        <v>0</v>
      </c>
      <c r="M404" s="757" cm="1">
        <f t="array" ref="M404">INDEX($H404:$K404,0,MATCH(M$364,$H$364:$K$364,0))*INDEX($J$358:$R$361,MATCH(M$364,$I$358:$I$361,0),MATCH(M$363,$J$357:$R$357,0))</f>
        <v>58</v>
      </c>
      <c r="N404" s="757" cm="1">
        <f t="array" ref="N404">INDEX($H404:$K404,0,MATCH(N$364,$H$364:$K$364,0))*INDEX($J$358:$R$361,MATCH(N$364,$I$358:$I$361,0),MATCH(N$363,$J$357:$R$357,0))</f>
        <v>0</v>
      </c>
      <c r="O404" s="757" cm="1">
        <f t="array" ref="O404">INDEX($H404:$K404,0,MATCH(O$364,$H$364:$K$364,0))*INDEX($J$358:$R$361,MATCH(O$364,$I$358:$I$361,0),MATCH(O$363,$J$357:$R$357,0))</f>
        <v>0</v>
      </c>
      <c r="P404" s="757" cm="1">
        <f t="array" ref="P404">INDEX($H404:$K404,0,MATCH(P$364,$H$364:$K$364,0))*INDEX($J$358:$R$361,MATCH(P$364,$I$358:$I$361,0),MATCH(P$363,$J$357:$R$357,0))</f>
        <v>0</v>
      </c>
      <c r="Q404" s="757" cm="1">
        <f t="array" ref="Q404">INDEX($H404:$K404,0,MATCH(Q$364,$H$364:$K$364,0))*INDEX($J$358:$R$361,MATCH(Q$364,$I$358:$I$361,0),MATCH(Q$363,$J$357:$R$357,0))</f>
        <v>58</v>
      </c>
      <c r="R404" s="757" cm="1">
        <f t="array" ref="R404">INDEX($H404:$K404,0,MATCH(R$364,$H$364:$K$364,0))*INDEX($J$358:$R$361,MATCH(R$364,$I$358:$I$361,0),MATCH(R$363,$J$357:$R$357,0))</f>
        <v>0</v>
      </c>
      <c r="S404" s="757" cm="1">
        <f t="array" ref="S404">INDEX($H404:$K404,0,MATCH(S$364,$H$364:$K$364,0))*INDEX($J$358:$R$361,MATCH(S$364,$I$358:$I$361,0),MATCH(S$363,$J$357:$R$357,0))</f>
        <v>0</v>
      </c>
      <c r="T404" s="757" cm="1">
        <f t="array" ref="T404">INDEX($H404:$K404,0,MATCH(T$364,$H$364:$K$364,0))*INDEX($J$358:$R$361,MATCH(T$364,$I$358:$I$361,0),MATCH(T$363,$J$357:$R$357,0))</f>
        <v>0</v>
      </c>
      <c r="U404" s="757" cm="1">
        <f t="array" ref="U404">INDEX($H404:$K404,0,MATCH(U$364,$H$364:$K$364,0))*INDEX($J$358:$R$361,MATCH(U$364,$I$358:$I$361,0),MATCH(U$363,$J$357:$R$357,0))</f>
        <v>58</v>
      </c>
      <c r="V404" s="757" cm="1">
        <f t="array" ref="V404">INDEX($H404:$K404,0,MATCH(V$364,$H$364:$K$364,0))*INDEX($J$358:$R$361,MATCH(V$364,$I$358:$I$361,0),MATCH(V$363,$J$357:$R$357,0))</f>
        <v>0</v>
      </c>
      <c r="W404" s="757" cm="1">
        <f t="array" ref="W404">INDEX($H404:$K404,0,MATCH(W$364,$H$364:$K$364,0))*INDEX($J$358:$R$361,MATCH(W$364,$I$358:$I$361,0),MATCH(W$363,$J$357:$R$357,0))</f>
        <v>0</v>
      </c>
      <c r="X404" s="757" cm="1">
        <f t="array" ref="X404">INDEX($H404:$K404,0,MATCH(X$364,$H$364:$K$364,0))*INDEX($J$358:$R$361,MATCH(X$364,$I$358:$I$361,0),MATCH(X$363,$J$357:$R$357,0))</f>
        <v>0</v>
      </c>
      <c r="Y404" s="757" cm="1">
        <f t="array" ref="Y404">INDEX($H404:$K404,0,MATCH(Y$364,$H$364:$K$364,0))*INDEX($J$358:$R$361,MATCH(Y$364,$I$358:$I$361,0),MATCH(Y$363,$J$357:$R$357,0))</f>
        <v>58</v>
      </c>
      <c r="Z404" s="757" cm="1">
        <f t="array" ref="Z404">INDEX($H404:$K404,0,MATCH(Z$364,$H$364:$K$364,0))*INDEX($J$358:$R$361,MATCH(Z$364,$I$358:$I$361,0),MATCH(Z$363,$J$357:$R$357,0))</f>
        <v>0</v>
      </c>
      <c r="AA404" s="757" cm="1">
        <f t="array" ref="AA404">INDEX($H404:$K404,0,MATCH(AA$364,$H$364:$K$364,0))*INDEX($J$358:$R$361,MATCH(AA$364,$I$358:$I$361,0),MATCH(AA$363,$J$357:$R$357,0))</f>
        <v>0</v>
      </c>
      <c r="AB404" s="757" cm="1">
        <f t="array" ref="AB404">INDEX($H404:$K404,0,MATCH(AB$364,$H$364:$K$364,0))*INDEX($J$358:$R$361,MATCH(AB$364,$I$358:$I$361,0),MATCH(AB$363,$J$357:$R$357,0))</f>
        <v>0</v>
      </c>
      <c r="AC404" s="757" cm="1">
        <f t="array" ref="AC404">INDEX($H404:$K404,0,MATCH(AC$364,$H$364:$K$364,0))*INDEX($J$358:$R$361,MATCH(AC$364,$I$358:$I$361,0),MATCH(AC$363,$J$357:$R$357,0))</f>
        <v>58</v>
      </c>
      <c r="AD404" s="757" cm="1">
        <f t="array" ref="AD404">INDEX($H404:$K404,0,MATCH(AD$364,$H$364:$K$364,0))*INDEX($J$358:$R$361,MATCH(AD$364,$I$358:$I$361,0),MATCH(AD$363,$J$357:$R$357,0))</f>
        <v>0</v>
      </c>
      <c r="AE404" s="757" cm="1">
        <f t="array" ref="AE404">INDEX($H404:$K404,0,MATCH(AE$364,$H$364:$K$364,0))*INDEX($J$358:$R$361,MATCH(AE$364,$I$358:$I$361,0),MATCH(AE$363,$J$357:$R$357,0))</f>
        <v>0</v>
      </c>
      <c r="AF404" s="757" cm="1">
        <f t="array" ref="AF404">INDEX($H404:$K404,0,MATCH(AF$364,$H$364:$K$364,0))*INDEX($J$358:$R$361,MATCH(AF$364,$I$358:$I$361,0),MATCH(AF$363,$J$357:$R$357,0))</f>
        <v>0</v>
      </c>
      <c r="AG404" s="757" cm="1">
        <f t="array" ref="AG404">INDEX($H404:$K404,0,MATCH(AG$364,$H$364:$K$364,0))*INDEX($J$358:$R$361,MATCH(AG$364,$I$358:$I$361,0),MATCH(AG$363,$J$357:$R$357,0))</f>
        <v>58</v>
      </c>
      <c r="AH404" s="757" cm="1">
        <f t="array" ref="AH404">INDEX($H404:$K404,0,MATCH(AH$364,$H$364:$K$364,0))*INDEX($J$358:$R$361,MATCH(AH$364,$I$358:$I$361,0),MATCH(AH$363,$J$357:$R$357,0))</f>
        <v>0</v>
      </c>
      <c r="AI404" s="757" cm="1">
        <f t="array" ref="AI404">INDEX($H404:$K404,0,MATCH(AI$364,$H$364:$K$364,0))*INDEX($J$358:$R$361,MATCH(AI$364,$I$358:$I$361,0),MATCH(AI$363,$J$357:$R$357,0))</f>
        <v>0</v>
      </c>
      <c r="AJ404" s="757" cm="1">
        <f t="array" ref="AJ404">INDEX($H404:$K404,0,MATCH(AJ$364,$H$364:$K$364,0))*INDEX($J$358:$R$361,MATCH(AJ$364,$I$358:$I$361,0),MATCH(AJ$363,$J$357:$R$357,0))</f>
        <v>0</v>
      </c>
      <c r="AK404" s="757" cm="1">
        <f t="array" ref="AK404">INDEX($H404:$K404,0,MATCH(AK$364,$H$364:$K$364,0))*INDEX($J$358:$R$361,MATCH(AK$364,$I$358:$I$361,0),MATCH(AK$363,$J$357:$R$357,0))</f>
        <v>58</v>
      </c>
      <c r="AL404" s="757" cm="1">
        <f t="array" ref="AL404">INDEX($H404:$K404,0,MATCH(AL$364,$H$364:$K$364,0))*INDEX($J$358:$R$361,MATCH(AL$364,$I$358:$I$361,0),MATCH(AL$363,$J$357:$R$357,0))</f>
        <v>0</v>
      </c>
      <c r="AM404" s="757" cm="1">
        <f t="array" ref="AM404">INDEX($H404:$K404,0,MATCH(AM$364,$H$364:$K$364,0))*INDEX($J$358:$R$361,MATCH(AM$364,$I$358:$I$361,0),MATCH(AM$363,$J$357:$R$357,0))</f>
        <v>0</v>
      </c>
      <c r="AN404" s="757" cm="1">
        <f t="array" ref="AN404">INDEX($H404:$K404,0,MATCH(AN$364,$H$364:$K$364,0))*INDEX($J$358:$R$361,MATCH(AN$364,$I$358:$I$361,0),MATCH(AN$363,$J$357:$R$357,0))</f>
        <v>0</v>
      </c>
      <c r="AO404" s="757" cm="1">
        <f t="array" ref="AO404">INDEX($H404:$K404,0,MATCH(AO$364,$H$364:$K$364,0))*INDEX($J$358:$R$361,MATCH(AO$364,$I$358:$I$361,0),MATCH(AO$363,$J$357:$R$357,0))</f>
        <v>58</v>
      </c>
      <c r="AP404" s="757" cm="1">
        <f t="array" ref="AP404">INDEX($H404:$K404,0,MATCH(AP$364,$H$364:$K$364,0))*INDEX($J$358:$R$361,MATCH(AP$364,$I$358:$I$361,0),MATCH(AP$363,$J$357:$R$357,0))</f>
        <v>0</v>
      </c>
      <c r="AQ404" s="757" cm="1">
        <f t="array" ref="AQ404">INDEX($H404:$K404,0,MATCH(AQ$364,$H$364:$K$364,0))*INDEX($J$358:$R$361,MATCH(AQ$364,$I$358:$I$361,0),MATCH(AQ$363,$J$357:$R$357,0))</f>
        <v>0</v>
      </c>
      <c r="AR404" s="757" cm="1">
        <f t="array" ref="AR404">INDEX($H404:$K404,0,MATCH(AR$364,$H$364:$K$364,0))*INDEX($J$358:$R$361,MATCH(AR$364,$I$358:$I$361,0),MATCH(AR$363,$J$357:$R$357,0))</f>
        <v>0</v>
      </c>
      <c r="AS404" s="757" cm="1">
        <f t="array" ref="AS404">INDEX($H404:$K404,0,MATCH(AS$364,$H$364:$K$364,0))*INDEX($J$358:$R$361,MATCH(AS$364,$I$358:$I$361,0),MATCH(AS$363,$J$357:$R$357,0))</f>
        <v>58</v>
      </c>
      <c r="AT404" s="757" cm="1">
        <f t="array" ref="AT404">INDEX($H404:$K404,0,MATCH(AT$364,$H$364:$K$364,0))*INDEX($J$358:$R$361,MATCH(AT$364,$I$358:$I$361,0),MATCH(AT$363,$J$357:$R$357,0))</f>
        <v>0</v>
      </c>
      <c r="AU404" s="757" cm="1">
        <f t="array" ref="AU404">INDEX($H404:$K404,0,MATCH(AU$364,$H$364:$K$364,0))*INDEX($J$358:$R$361,MATCH(AU$364,$I$358:$I$361,0),MATCH(AU$363,$J$357:$R$357,0))</f>
        <v>0</v>
      </c>
      <c r="AV404" s="187"/>
      <c r="AW404" s="187"/>
      <c r="AX404" s="16"/>
      <c r="AY404" s="8"/>
      <c r="AZ404" s="8"/>
      <c r="BA404" s="8"/>
    </row>
    <row r="405" spans="1:53" ht="14.5" outlineLevel="1" x14ac:dyDescent="0.35">
      <c r="A405" s="6"/>
      <c r="B405" s="7"/>
      <c r="C405" s="17"/>
      <c r="D405" s="17"/>
      <c r="E405" s="17"/>
      <c r="F405" s="26"/>
      <c r="G405" s="26" t="str">
        <f t="shared" si="203"/>
        <v>YYBLWb</v>
      </c>
      <c r="H405" s="223">
        <f t="shared" ref="H405:K405" si="212">INDEX($Z$184:$AC$196,MATCH($M165,$Y$184:$Y$196,0),MATCH(H$364,$Z$183:$AC$183,0))</f>
        <v>0</v>
      </c>
      <c r="I405" s="223">
        <f t="shared" si="212"/>
        <v>78</v>
      </c>
      <c r="J405" s="223">
        <f t="shared" si="212"/>
        <v>19</v>
      </c>
      <c r="K405" s="223">
        <f t="shared" si="212"/>
        <v>0</v>
      </c>
      <c r="L405" s="757" cm="1">
        <f t="array" ref="L405">INDEX($H405:$K405,0,MATCH(L$364,$H$364:$K$364,0))*INDEX($J$358:$R$361,MATCH(L$364,$I$358:$I$361,0),MATCH(L$363,$J$357:$R$357,0))</f>
        <v>0</v>
      </c>
      <c r="M405" s="757" cm="1">
        <f t="array" ref="M405">INDEX($H405:$K405,0,MATCH(M$364,$H$364:$K$364,0))*INDEX($J$358:$R$361,MATCH(M$364,$I$358:$I$361,0),MATCH(M$363,$J$357:$R$357,0))</f>
        <v>78</v>
      </c>
      <c r="N405" s="757" cm="1">
        <f t="array" ref="N405">INDEX($H405:$K405,0,MATCH(N$364,$H$364:$K$364,0))*INDEX($J$358:$R$361,MATCH(N$364,$I$358:$I$361,0),MATCH(N$363,$J$357:$R$357,0))</f>
        <v>38</v>
      </c>
      <c r="O405" s="757" cm="1">
        <f t="array" ref="O405">INDEX($H405:$K405,0,MATCH(O$364,$H$364:$K$364,0))*INDEX($J$358:$R$361,MATCH(O$364,$I$358:$I$361,0),MATCH(O$363,$J$357:$R$357,0))</f>
        <v>0</v>
      </c>
      <c r="P405" s="757" cm="1">
        <f t="array" ref="P405">INDEX($H405:$K405,0,MATCH(P$364,$H$364:$K$364,0))*INDEX($J$358:$R$361,MATCH(P$364,$I$358:$I$361,0),MATCH(P$363,$J$357:$R$357,0))</f>
        <v>0</v>
      </c>
      <c r="Q405" s="757" cm="1">
        <f t="array" ref="Q405">INDEX($H405:$K405,0,MATCH(Q$364,$H$364:$K$364,0))*INDEX($J$358:$R$361,MATCH(Q$364,$I$358:$I$361,0),MATCH(Q$363,$J$357:$R$357,0))</f>
        <v>78</v>
      </c>
      <c r="R405" s="757" cm="1">
        <f t="array" ref="R405">INDEX($H405:$K405,0,MATCH(R$364,$H$364:$K$364,0))*INDEX($J$358:$R$361,MATCH(R$364,$I$358:$I$361,0),MATCH(R$363,$J$357:$R$357,0))</f>
        <v>38</v>
      </c>
      <c r="S405" s="757" cm="1">
        <f t="array" ref="S405">INDEX($H405:$K405,0,MATCH(S$364,$H$364:$K$364,0))*INDEX($J$358:$R$361,MATCH(S$364,$I$358:$I$361,0),MATCH(S$363,$J$357:$R$357,0))</f>
        <v>0</v>
      </c>
      <c r="T405" s="757" cm="1">
        <f t="array" ref="T405">INDEX($H405:$K405,0,MATCH(T$364,$H$364:$K$364,0))*INDEX($J$358:$R$361,MATCH(T$364,$I$358:$I$361,0),MATCH(T$363,$J$357:$R$357,0))</f>
        <v>0</v>
      </c>
      <c r="U405" s="757" cm="1">
        <f t="array" ref="U405">INDEX($H405:$K405,0,MATCH(U$364,$H$364:$K$364,0))*INDEX($J$358:$R$361,MATCH(U$364,$I$358:$I$361,0),MATCH(U$363,$J$357:$R$357,0))</f>
        <v>78</v>
      </c>
      <c r="V405" s="757" cm="1">
        <f t="array" ref="V405">INDEX($H405:$K405,0,MATCH(V$364,$H$364:$K$364,0))*INDEX($J$358:$R$361,MATCH(V$364,$I$358:$I$361,0),MATCH(V$363,$J$357:$R$357,0))</f>
        <v>19</v>
      </c>
      <c r="W405" s="757" cm="1">
        <f t="array" ref="W405">INDEX($H405:$K405,0,MATCH(W$364,$H$364:$K$364,0))*INDEX($J$358:$R$361,MATCH(W$364,$I$358:$I$361,0),MATCH(W$363,$J$357:$R$357,0))</f>
        <v>0</v>
      </c>
      <c r="X405" s="757" cm="1">
        <f t="array" ref="X405">INDEX($H405:$K405,0,MATCH(X$364,$H$364:$K$364,0))*INDEX($J$358:$R$361,MATCH(X$364,$I$358:$I$361,0),MATCH(X$363,$J$357:$R$357,0))</f>
        <v>0</v>
      </c>
      <c r="Y405" s="757" cm="1">
        <f t="array" ref="Y405">INDEX($H405:$K405,0,MATCH(Y$364,$H$364:$K$364,0))*INDEX($J$358:$R$361,MATCH(Y$364,$I$358:$I$361,0),MATCH(Y$363,$J$357:$R$357,0))</f>
        <v>78</v>
      </c>
      <c r="Z405" s="757" cm="1">
        <f t="array" ref="Z405">INDEX($H405:$K405,0,MATCH(Z$364,$H$364:$K$364,0))*INDEX($J$358:$R$361,MATCH(Z$364,$I$358:$I$361,0),MATCH(Z$363,$J$357:$R$357,0))</f>
        <v>19</v>
      </c>
      <c r="AA405" s="757" cm="1">
        <f t="array" ref="AA405">INDEX($H405:$K405,0,MATCH(AA$364,$H$364:$K$364,0))*INDEX($J$358:$R$361,MATCH(AA$364,$I$358:$I$361,0),MATCH(AA$363,$J$357:$R$357,0))</f>
        <v>0</v>
      </c>
      <c r="AB405" s="757" cm="1">
        <f t="array" ref="AB405">INDEX($H405:$K405,0,MATCH(AB$364,$H$364:$K$364,0))*INDEX($J$358:$R$361,MATCH(AB$364,$I$358:$I$361,0),MATCH(AB$363,$J$357:$R$357,0))</f>
        <v>0</v>
      </c>
      <c r="AC405" s="757" cm="1">
        <f t="array" ref="AC405">INDEX($H405:$K405,0,MATCH(AC$364,$H$364:$K$364,0))*INDEX($J$358:$R$361,MATCH(AC$364,$I$358:$I$361,0),MATCH(AC$363,$J$357:$R$357,0))</f>
        <v>78</v>
      </c>
      <c r="AD405" s="757" cm="1">
        <f t="array" ref="AD405">INDEX($H405:$K405,0,MATCH(AD$364,$H$364:$K$364,0))*INDEX($J$358:$R$361,MATCH(AD$364,$I$358:$I$361,0),MATCH(AD$363,$J$357:$R$357,0))</f>
        <v>19</v>
      </c>
      <c r="AE405" s="757" cm="1">
        <f t="array" ref="AE405">INDEX($H405:$K405,0,MATCH(AE$364,$H$364:$K$364,0))*INDEX($J$358:$R$361,MATCH(AE$364,$I$358:$I$361,0),MATCH(AE$363,$J$357:$R$357,0))</f>
        <v>0</v>
      </c>
      <c r="AF405" s="757" cm="1">
        <f t="array" ref="AF405">INDEX($H405:$K405,0,MATCH(AF$364,$H$364:$K$364,0))*INDEX($J$358:$R$361,MATCH(AF$364,$I$358:$I$361,0),MATCH(AF$363,$J$357:$R$357,0))</f>
        <v>0</v>
      </c>
      <c r="AG405" s="757" cm="1">
        <f t="array" ref="AG405">INDEX($H405:$K405,0,MATCH(AG$364,$H$364:$K$364,0))*INDEX($J$358:$R$361,MATCH(AG$364,$I$358:$I$361,0),MATCH(AG$363,$J$357:$R$357,0))</f>
        <v>78</v>
      </c>
      <c r="AH405" s="757" cm="1">
        <f t="array" ref="AH405">INDEX($H405:$K405,0,MATCH(AH$364,$H$364:$K$364,0))*INDEX($J$358:$R$361,MATCH(AH$364,$I$358:$I$361,0),MATCH(AH$363,$J$357:$R$357,0))</f>
        <v>19</v>
      </c>
      <c r="AI405" s="757" cm="1">
        <f t="array" ref="AI405">INDEX($H405:$K405,0,MATCH(AI$364,$H$364:$K$364,0))*INDEX($J$358:$R$361,MATCH(AI$364,$I$358:$I$361,0),MATCH(AI$363,$J$357:$R$357,0))</f>
        <v>0</v>
      </c>
      <c r="AJ405" s="757" cm="1">
        <f t="array" ref="AJ405">INDEX($H405:$K405,0,MATCH(AJ$364,$H$364:$K$364,0))*INDEX($J$358:$R$361,MATCH(AJ$364,$I$358:$I$361,0),MATCH(AJ$363,$J$357:$R$357,0))</f>
        <v>0</v>
      </c>
      <c r="AK405" s="757" cm="1">
        <f t="array" ref="AK405">INDEX($H405:$K405,0,MATCH(AK$364,$H$364:$K$364,0))*INDEX($J$358:$R$361,MATCH(AK$364,$I$358:$I$361,0),MATCH(AK$363,$J$357:$R$357,0))</f>
        <v>78</v>
      </c>
      <c r="AL405" s="757" cm="1">
        <f t="array" ref="AL405">INDEX($H405:$K405,0,MATCH(AL$364,$H$364:$K$364,0))*INDEX($J$358:$R$361,MATCH(AL$364,$I$358:$I$361,0),MATCH(AL$363,$J$357:$R$357,0))</f>
        <v>0</v>
      </c>
      <c r="AM405" s="757" cm="1">
        <f t="array" ref="AM405">INDEX($H405:$K405,0,MATCH(AM$364,$H$364:$K$364,0))*INDEX($J$358:$R$361,MATCH(AM$364,$I$358:$I$361,0),MATCH(AM$363,$J$357:$R$357,0))</f>
        <v>0</v>
      </c>
      <c r="AN405" s="757" cm="1">
        <f t="array" ref="AN405">INDEX($H405:$K405,0,MATCH(AN$364,$H$364:$K$364,0))*INDEX($J$358:$R$361,MATCH(AN$364,$I$358:$I$361,0),MATCH(AN$363,$J$357:$R$357,0))</f>
        <v>0</v>
      </c>
      <c r="AO405" s="757" cm="1">
        <f t="array" ref="AO405">INDEX($H405:$K405,0,MATCH(AO$364,$H$364:$K$364,0))*INDEX($J$358:$R$361,MATCH(AO$364,$I$358:$I$361,0),MATCH(AO$363,$J$357:$R$357,0))</f>
        <v>78</v>
      </c>
      <c r="AP405" s="757" cm="1">
        <f t="array" ref="AP405">INDEX($H405:$K405,0,MATCH(AP$364,$H$364:$K$364,0))*INDEX($J$358:$R$361,MATCH(AP$364,$I$358:$I$361,0),MATCH(AP$363,$J$357:$R$357,0))</f>
        <v>0</v>
      </c>
      <c r="AQ405" s="757" cm="1">
        <f t="array" ref="AQ405">INDEX($H405:$K405,0,MATCH(AQ$364,$H$364:$K$364,0))*INDEX($J$358:$R$361,MATCH(AQ$364,$I$358:$I$361,0),MATCH(AQ$363,$J$357:$R$357,0))</f>
        <v>0</v>
      </c>
      <c r="AR405" s="757" cm="1">
        <f t="array" ref="AR405">INDEX($H405:$K405,0,MATCH(AR$364,$H$364:$K$364,0))*INDEX($J$358:$R$361,MATCH(AR$364,$I$358:$I$361,0),MATCH(AR$363,$J$357:$R$357,0))</f>
        <v>0</v>
      </c>
      <c r="AS405" s="757" cm="1">
        <f t="array" ref="AS405">INDEX($H405:$K405,0,MATCH(AS$364,$H$364:$K$364,0))*INDEX($J$358:$R$361,MATCH(AS$364,$I$358:$I$361,0),MATCH(AS$363,$J$357:$R$357,0))</f>
        <v>78</v>
      </c>
      <c r="AT405" s="757" cm="1">
        <f t="array" ref="AT405">INDEX($H405:$K405,0,MATCH(AT$364,$H$364:$K$364,0))*INDEX($J$358:$R$361,MATCH(AT$364,$I$358:$I$361,0),MATCH(AT$363,$J$357:$R$357,0))</f>
        <v>0</v>
      </c>
      <c r="AU405" s="757" cm="1">
        <f t="array" ref="AU405">INDEX($H405:$K405,0,MATCH(AU$364,$H$364:$K$364,0))*INDEX($J$358:$R$361,MATCH(AU$364,$I$358:$I$361,0),MATCH(AU$363,$J$357:$R$357,0))</f>
        <v>0</v>
      </c>
      <c r="AV405" s="187"/>
      <c r="AW405" s="187"/>
      <c r="AX405" s="16"/>
      <c r="AY405" s="8"/>
      <c r="AZ405" s="8"/>
      <c r="BA405" s="8"/>
    </row>
    <row r="406" spans="1:53" ht="14.5" outlineLevel="1" x14ac:dyDescent="0.35">
      <c r="A406" s="6"/>
      <c r="B406" s="7"/>
      <c r="C406" s="17"/>
      <c r="D406" s="17"/>
      <c r="E406" s="17"/>
      <c r="F406" s="26"/>
      <c r="G406" s="26" t="str">
        <f t="shared" si="203"/>
        <v>YYBLWbd</v>
      </c>
      <c r="H406" s="223">
        <f t="shared" ref="H406:K406" si="213">INDEX($Z$184:$AC$196,MATCH($M166,$Y$184:$Y$196,0),MATCH(H$364,$Z$183:$AC$183,0))</f>
        <v>0</v>
      </c>
      <c r="I406" s="223">
        <f t="shared" si="213"/>
        <v>78</v>
      </c>
      <c r="J406" s="223">
        <f t="shared" si="213"/>
        <v>19</v>
      </c>
      <c r="K406" s="223">
        <f t="shared" si="213"/>
        <v>0</v>
      </c>
      <c r="L406" s="757" cm="1">
        <f t="array" ref="L406">INDEX($H406:$K406,0,MATCH(L$364,$H$364:$K$364,0))*INDEX($J$358:$R$361,MATCH(L$364,$I$358:$I$361,0),MATCH(L$363,$J$357:$R$357,0))</f>
        <v>0</v>
      </c>
      <c r="M406" s="757" cm="1">
        <f t="array" ref="M406">INDEX($H406:$K406,0,MATCH(M$364,$H$364:$K$364,0))*INDEX($J$358:$R$361,MATCH(M$364,$I$358:$I$361,0),MATCH(M$363,$J$357:$R$357,0))</f>
        <v>78</v>
      </c>
      <c r="N406" s="757" cm="1">
        <f t="array" ref="N406">INDEX($H406:$K406,0,MATCH(N$364,$H$364:$K$364,0))*INDEX($J$358:$R$361,MATCH(N$364,$I$358:$I$361,0),MATCH(N$363,$J$357:$R$357,0))</f>
        <v>38</v>
      </c>
      <c r="O406" s="757" cm="1">
        <f t="array" ref="O406">INDEX($H406:$K406,0,MATCH(O$364,$H$364:$K$364,0))*INDEX($J$358:$R$361,MATCH(O$364,$I$358:$I$361,0),MATCH(O$363,$J$357:$R$357,0))</f>
        <v>0</v>
      </c>
      <c r="P406" s="757" cm="1">
        <f t="array" ref="P406">INDEX($H406:$K406,0,MATCH(P$364,$H$364:$K$364,0))*INDEX($J$358:$R$361,MATCH(P$364,$I$358:$I$361,0),MATCH(P$363,$J$357:$R$357,0))</f>
        <v>0</v>
      </c>
      <c r="Q406" s="757" cm="1">
        <f t="array" ref="Q406">INDEX($H406:$K406,0,MATCH(Q$364,$H$364:$K$364,0))*INDEX($J$358:$R$361,MATCH(Q$364,$I$358:$I$361,0),MATCH(Q$363,$J$357:$R$357,0))</f>
        <v>78</v>
      </c>
      <c r="R406" s="757" cm="1">
        <f t="array" ref="R406">INDEX($H406:$K406,0,MATCH(R$364,$H$364:$K$364,0))*INDEX($J$358:$R$361,MATCH(R$364,$I$358:$I$361,0),MATCH(R$363,$J$357:$R$357,0))</f>
        <v>38</v>
      </c>
      <c r="S406" s="757" cm="1">
        <f t="array" ref="S406">INDEX($H406:$K406,0,MATCH(S$364,$H$364:$K$364,0))*INDEX($J$358:$R$361,MATCH(S$364,$I$358:$I$361,0),MATCH(S$363,$J$357:$R$357,0))</f>
        <v>0</v>
      </c>
      <c r="T406" s="757" cm="1">
        <f t="array" ref="T406">INDEX($H406:$K406,0,MATCH(T$364,$H$364:$K$364,0))*INDEX($J$358:$R$361,MATCH(T$364,$I$358:$I$361,0),MATCH(T$363,$J$357:$R$357,0))</f>
        <v>0</v>
      </c>
      <c r="U406" s="757" cm="1">
        <f t="array" ref="U406">INDEX($H406:$K406,0,MATCH(U$364,$H$364:$K$364,0))*INDEX($J$358:$R$361,MATCH(U$364,$I$358:$I$361,0),MATCH(U$363,$J$357:$R$357,0))</f>
        <v>78</v>
      </c>
      <c r="V406" s="757" cm="1">
        <f t="array" ref="V406">INDEX($H406:$K406,0,MATCH(V$364,$H$364:$K$364,0))*INDEX($J$358:$R$361,MATCH(V$364,$I$358:$I$361,0),MATCH(V$363,$J$357:$R$357,0))</f>
        <v>19</v>
      </c>
      <c r="W406" s="757" cm="1">
        <f t="array" ref="W406">INDEX($H406:$K406,0,MATCH(W$364,$H$364:$K$364,0))*INDEX($J$358:$R$361,MATCH(W$364,$I$358:$I$361,0),MATCH(W$363,$J$357:$R$357,0))</f>
        <v>0</v>
      </c>
      <c r="X406" s="757" cm="1">
        <f t="array" ref="X406">INDEX($H406:$K406,0,MATCH(X$364,$H$364:$K$364,0))*INDEX($J$358:$R$361,MATCH(X$364,$I$358:$I$361,0),MATCH(X$363,$J$357:$R$357,0))</f>
        <v>0</v>
      </c>
      <c r="Y406" s="757" cm="1">
        <f t="array" ref="Y406">INDEX($H406:$K406,0,MATCH(Y$364,$H$364:$K$364,0))*INDEX($J$358:$R$361,MATCH(Y$364,$I$358:$I$361,0),MATCH(Y$363,$J$357:$R$357,0))</f>
        <v>78</v>
      </c>
      <c r="Z406" s="757" cm="1">
        <f t="array" ref="Z406">INDEX($H406:$K406,0,MATCH(Z$364,$H$364:$K$364,0))*INDEX($J$358:$R$361,MATCH(Z$364,$I$358:$I$361,0),MATCH(Z$363,$J$357:$R$357,0))</f>
        <v>19</v>
      </c>
      <c r="AA406" s="757" cm="1">
        <f t="array" ref="AA406">INDEX($H406:$K406,0,MATCH(AA$364,$H$364:$K$364,0))*INDEX($J$358:$R$361,MATCH(AA$364,$I$358:$I$361,0),MATCH(AA$363,$J$357:$R$357,0))</f>
        <v>0</v>
      </c>
      <c r="AB406" s="757" cm="1">
        <f t="array" ref="AB406">INDEX($H406:$K406,0,MATCH(AB$364,$H$364:$K$364,0))*INDEX($J$358:$R$361,MATCH(AB$364,$I$358:$I$361,0),MATCH(AB$363,$J$357:$R$357,0))</f>
        <v>0</v>
      </c>
      <c r="AC406" s="757" cm="1">
        <f t="array" ref="AC406">INDEX($H406:$K406,0,MATCH(AC$364,$H$364:$K$364,0))*INDEX($J$358:$R$361,MATCH(AC$364,$I$358:$I$361,0),MATCH(AC$363,$J$357:$R$357,0))</f>
        <v>78</v>
      </c>
      <c r="AD406" s="757" cm="1">
        <f t="array" ref="AD406">INDEX($H406:$K406,0,MATCH(AD$364,$H$364:$K$364,0))*INDEX($J$358:$R$361,MATCH(AD$364,$I$358:$I$361,0),MATCH(AD$363,$J$357:$R$357,0))</f>
        <v>19</v>
      </c>
      <c r="AE406" s="757" cm="1">
        <f t="array" ref="AE406">INDEX($H406:$K406,0,MATCH(AE$364,$H$364:$K$364,0))*INDEX($J$358:$R$361,MATCH(AE$364,$I$358:$I$361,0),MATCH(AE$363,$J$357:$R$357,0))</f>
        <v>0</v>
      </c>
      <c r="AF406" s="757" cm="1">
        <f t="array" ref="AF406">INDEX($H406:$K406,0,MATCH(AF$364,$H$364:$K$364,0))*INDEX($J$358:$R$361,MATCH(AF$364,$I$358:$I$361,0),MATCH(AF$363,$J$357:$R$357,0))</f>
        <v>0</v>
      </c>
      <c r="AG406" s="757" cm="1">
        <f t="array" ref="AG406">INDEX($H406:$K406,0,MATCH(AG$364,$H$364:$K$364,0))*INDEX($J$358:$R$361,MATCH(AG$364,$I$358:$I$361,0),MATCH(AG$363,$J$357:$R$357,0))</f>
        <v>78</v>
      </c>
      <c r="AH406" s="757" cm="1">
        <f t="array" ref="AH406">INDEX($H406:$K406,0,MATCH(AH$364,$H$364:$K$364,0))*INDEX($J$358:$R$361,MATCH(AH$364,$I$358:$I$361,0),MATCH(AH$363,$J$357:$R$357,0))</f>
        <v>19</v>
      </c>
      <c r="AI406" s="757" cm="1">
        <f t="array" ref="AI406">INDEX($H406:$K406,0,MATCH(AI$364,$H$364:$K$364,0))*INDEX($J$358:$R$361,MATCH(AI$364,$I$358:$I$361,0),MATCH(AI$363,$J$357:$R$357,0))</f>
        <v>0</v>
      </c>
      <c r="AJ406" s="757" cm="1">
        <f t="array" ref="AJ406">INDEX($H406:$K406,0,MATCH(AJ$364,$H$364:$K$364,0))*INDEX($J$358:$R$361,MATCH(AJ$364,$I$358:$I$361,0),MATCH(AJ$363,$J$357:$R$357,0))</f>
        <v>0</v>
      </c>
      <c r="AK406" s="757" cm="1">
        <f t="array" ref="AK406">INDEX($H406:$K406,0,MATCH(AK$364,$H$364:$K$364,0))*INDEX($J$358:$R$361,MATCH(AK$364,$I$358:$I$361,0),MATCH(AK$363,$J$357:$R$357,0))</f>
        <v>78</v>
      </c>
      <c r="AL406" s="757" cm="1">
        <f t="array" ref="AL406">INDEX($H406:$K406,0,MATCH(AL$364,$H$364:$K$364,0))*INDEX($J$358:$R$361,MATCH(AL$364,$I$358:$I$361,0),MATCH(AL$363,$J$357:$R$357,0))</f>
        <v>0</v>
      </c>
      <c r="AM406" s="757" cm="1">
        <f t="array" ref="AM406">INDEX($H406:$K406,0,MATCH(AM$364,$H$364:$K$364,0))*INDEX($J$358:$R$361,MATCH(AM$364,$I$358:$I$361,0),MATCH(AM$363,$J$357:$R$357,0))</f>
        <v>0</v>
      </c>
      <c r="AN406" s="757" cm="1">
        <f t="array" ref="AN406">INDEX($H406:$K406,0,MATCH(AN$364,$H$364:$K$364,0))*INDEX($J$358:$R$361,MATCH(AN$364,$I$358:$I$361,0),MATCH(AN$363,$J$357:$R$357,0))</f>
        <v>0</v>
      </c>
      <c r="AO406" s="757" cm="1">
        <f t="array" ref="AO406">INDEX($H406:$K406,0,MATCH(AO$364,$H$364:$K$364,0))*INDEX($J$358:$R$361,MATCH(AO$364,$I$358:$I$361,0),MATCH(AO$363,$J$357:$R$357,0))</f>
        <v>78</v>
      </c>
      <c r="AP406" s="757" cm="1">
        <f t="array" ref="AP406">INDEX($H406:$K406,0,MATCH(AP$364,$H$364:$K$364,0))*INDEX($J$358:$R$361,MATCH(AP$364,$I$358:$I$361,0),MATCH(AP$363,$J$357:$R$357,0))</f>
        <v>0</v>
      </c>
      <c r="AQ406" s="757" cm="1">
        <f t="array" ref="AQ406">INDEX($H406:$K406,0,MATCH(AQ$364,$H$364:$K$364,0))*INDEX($J$358:$R$361,MATCH(AQ$364,$I$358:$I$361,0),MATCH(AQ$363,$J$357:$R$357,0))</f>
        <v>0</v>
      </c>
      <c r="AR406" s="757" cm="1">
        <f t="array" ref="AR406">INDEX($H406:$K406,0,MATCH(AR$364,$H$364:$K$364,0))*INDEX($J$358:$R$361,MATCH(AR$364,$I$358:$I$361,0),MATCH(AR$363,$J$357:$R$357,0))</f>
        <v>0</v>
      </c>
      <c r="AS406" s="757" cm="1">
        <f t="array" ref="AS406">INDEX($H406:$K406,0,MATCH(AS$364,$H$364:$K$364,0))*INDEX($J$358:$R$361,MATCH(AS$364,$I$358:$I$361,0),MATCH(AS$363,$J$357:$R$357,0))</f>
        <v>78</v>
      </c>
      <c r="AT406" s="757" cm="1">
        <f t="array" ref="AT406">INDEX($H406:$K406,0,MATCH(AT$364,$H$364:$K$364,0))*INDEX($J$358:$R$361,MATCH(AT$364,$I$358:$I$361,0),MATCH(AT$363,$J$357:$R$357,0))</f>
        <v>0</v>
      </c>
      <c r="AU406" s="757" cm="1">
        <f t="array" ref="AU406">INDEX($H406:$K406,0,MATCH(AU$364,$H$364:$K$364,0))*INDEX($J$358:$R$361,MATCH(AU$364,$I$358:$I$361,0),MATCH(AU$363,$J$357:$R$357,0))</f>
        <v>0</v>
      </c>
      <c r="AV406" s="187"/>
      <c r="AW406" s="187"/>
      <c r="AX406" s="16"/>
      <c r="AY406" s="8"/>
      <c r="AZ406" s="8"/>
      <c r="BA406" s="8"/>
    </row>
    <row r="407" spans="1:53" ht="14.5" outlineLevel="1" x14ac:dyDescent="0.35">
      <c r="A407" s="6"/>
      <c r="B407" s="7"/>
      <c r="C407" s="17"/>
      <c r="D407" s="17"/>
      <c r="E407" s="17"/>
      <c r="F407" s="26"/>
      <c r="G407" s="26" t="str">
        <f t="shared" si="203"/>
        <v>YYWBLw</v>
      </c>
      <c r="H407" s="223">
        <f t="shared" ref="H407:K407" si="214">INDEX($Z$184:$AC$196,MATCH($M167,$Y$184:$Y$196,0),MATCH(H$364,$Z$183:$AC$183,0))</f>
        <v>0</v>
      </c>
      <c r="I407" s="223">
        <f t="shared" si="214"/>
        <v>78</v>
      </c>
      <c r="J407" s="945">
        <f>INDEX($Z$184:$AC$196,MATCH($M167,$Y$184:$Y$196,0),MATCH(J$364,$Z$183:$AC$183,0))-10</f>
        <v>9</v>
      </c>
      <c r="K407" s="223">
        <f t="shared" si="214"/>
        <v>0</v>
      </c>
      <c r="L407" s="757" cm="1">
        <f t="array" ref="L407">INDEX($H407:$K407,0,MATCH(L$364,$H$364:$K$364,0))*INDEX($J$358:$R$361,MATCH(L$364,$I$358:$I$361,0),MATCH(L$363,$J$357:$R$357,0))</f>
        <v>0</v>
      </c>
      <c r="M407" s="757" cm="1">
        <f t="array" ref="M407">INDEX($H407:$K407,0,MATCH(M$364,$H$364:$K$364,0))*INDEX($J$358:$R$361,MATCH(M$364,$I$358:$I$361,0),MATCH(M$363,$J$357:$R$357,0))</f>
        <v>78</v>
      </c>
      <c r="N407" s="757" cm="1">
        <f t="array" ref="N407">INDEX($H407:$K407,0,MATCH(N$364,$H$364:$K$364,0))*INDEX($J$358:$R$361,MATCH(N$364,$I$358:$I$361,0),MATCH(N$363,$J$357:$R$357,0))</f>
        <v>18</v>
      </c>
      <c r="O407" s="757" cm="1">
        <f t="array" ref="O407">INDEX($H407:$K407,0,MATCH(O$364,$H$364:$K$364,0))*INDEX($J$358:$R$361,MATCH(O$364,$I$358:$I$361,0),MATCH(O$363,$J$357:$R$357,0))</f>
        <v>0</v>
      </c>
      <c r="P407" s="757" cm="1">
        <f t="array" ref="P407">INDEX($H407:$K407,0,MATCH(P$364,$H$364:$K$364,0))*INDEX($J$358:$R$361,MATCH(P$364,$I$358:$I$361,0),MATCH(P$363,$J$357:$R$357,0))</f>
        <v>0</v>
      </c>
      <c r="Q407" s="757" cm="1">
        <f t="array" ref="Q407">INDEX($H407:$K407,0,MATCH(Q$364,$H$364:$K$364,0))*INDEX($J$358:$R$361,MATCH(Q$364,$I$358:$I$361,0),MATCH(Q$363,$J$357:$R$357,0))</f>
        <v>78</v>
      </c>
      <c r="R407" s="757" cm="1">
        <f t="array" ref="R407">INDEX($H407:$K407,0,MATCH(R$364,$H$364:$K$364,0))*INDEX($J$358:$R$361,MATCH(R$364,$I$358:$I$361,0),MATCH(R$363,$J$357:$R$357,0))</f>
        <v>18</v>
      </c>
      <c r="S407" s="757" cm="1">
        <f t="array" ref="S407">INDEX($H407:$K407,0,MATCH(S$364,$H$364:$K$364,0))*INDEX($J$358:$R$361,MATCH(S$364,$I$358:$I$361,0),MATCH(S$363,$J$357:$R$357,0))</f>
        <v>0</v>
      </c>
      <c r="T407" s="757" cm="1">
        <f t="array" ref="T407">INDEX($H407:$K407,0,MATCH(T$364,$H$364:$K$364,0))*INDEX($J$358:$R$361,MATCH(T$364,$I$358:$I$361,0),MATCH(T$363,$J$357:$R$357,0))</f>
        <v>0</v>
      </c>
      <c r="U407" s="757" cm="1">
        <f t="array" ref="U407">INDEX($H407:$K407,0,MATCH(U$364,$H$364:$K$364,0))*INDEX($J$358:$R$361,MATCH(U$364,$I$358:$I$361,0),MATCH(U$363,$J$357:$R$357,0))</f>
        <v>78</v>
      </c>
      <c r="V407" s="757" cm="1">
        <f t="array" ref="V407">INDEX($H407:$K407,0,MATCH(V$364,$H$364:$K$364,0))*INDEX($J$358:$R$361,MATCH(V$364,$I$358:$I$361,0),MATCH(V$363,$J$357:$R$357,0))</f>
        <v>9</v>
      </c>
      <c r="W407" s="757" cm="1">
        <f t="array" ref="W407">INDEX($H407:$K407,0,MATCH(W$364,$H$364:$K$364,0))*INDEX($J$358:$R$361,MATCH(W$364,$I$358:$I$361,0),MATCH(W$363,$J$357:$R$357,0))</f>
        <v>0</v>
      </c>
      <c r="X407" s="757" cm="1">
        <f t="array" ref="X407">INDEX($H407:$K407,0,MATCH(X$364,$H$364:$K$364,0))*INDEX($J$358:$R$361,MATCH(X$364,$I$358:$I$361,0),MATCH(X$363,$J$357:$R$357,0))</f>
        <v>0</v>
      </c>
      <c r="Y407" s="757" cm="1">
        <f t="array" ref="Y407">INDEX($H407:$K407,0,MATCH(Y$364,$H$364:$K$364,0))*INDEX($J$358:$R$361,MATCH(Y$364,$I$358:$I$361,0),MATCH(Y$363,$J$357:$R$357,0))</f>
        <v>78</v>
      </c>
      <c r="Z407" s="757" cm="1">
        <f t="array" ref="Z407">INDEX($H407:$K407,0,MATCH(Z$364,$H$364:$K$364,0))*INDEX($J$358:$R$361,MATCH(Z$364,$I$358:$I$361,0),MATCH(Z$363,$J$357:$R$357,0))</f>
        <v>9</v>
      </c>
      <c r="AA407" s="757" cm="1">
        <f t="array" ref="AA407">INDEX($H407:$K407,0,MATCH(AA$364,$H$364:$K$364,0))*INDEX($J$358:$R$361,MATCH(AA$364,$I$358:$I$361,0),MATCH(AA$363,$J$357:$R$357,0))</f>
        <v>0</v>
      </c>
      <c r="AB407" s="757" cm="1">
        <f t="array" ref="AB407">INDEX($H407:$K407,0,MATCH(AB$364,$H$364:$K$364,0))*INDEX($J$358:$R$361,MATCH(AB$364,$I$358:$I$361,0),MATCH(AB$363,$J$357:$R$357,0))</f>
        <v>0</v>
      </c>
      <c r="AC407" s="757" cm="1">
        <f t="array" ref="AC407">INDEX($H407:$K407,0,MATCH(AC$364,$H$364:$K$364,0))*INDEX($J$358:$R$361,MATCH(AC$364,$I$358:$I$361,0),MATCH(AC$363,$J$357:$R$357,0))</f>
        <v>78</v>
      </c>
      <c r="AD407" s="757" cm="1">
        <f t="array" ref="AD407">INDEX($H407:$K407,0,MATCH(AD$364,$H$364:$K$364,0))*INDEX($J$358:$R$361,MATCH(AD$364,$I$358:$I$361,0),MATCH(AD$363,$J$357:$R$357,0))</f>
        <v>9</v>
      </c>
      <c r="AE407" s="757" cm="1">
        <f t="array" ref="AE407">INDEX($H407:$K407,0,MATCH(AE$364,$H$364:$K$364,0))*INDEX($J$358:$R$361,MATCH(AE$364,$I$358:$I$361,0),MATCH(AE$363,$J$357:$R$357,0))</f>
        <v>0</v>
      </c>
      <c r="AF407" s="757" cm="1">
        <f t="array" ref="AF407">INDEX($H407:$K407,0,MATCH(AF$364,$H$364:$K$364,0))*INDEX($J$358:$R$361,MATCH(AF$364,$I$358:$I$361,0),MATCH(AF$363,$J$357:$R$357,0))</f>
        <v>0</v>
      </c>
      <c r="AG407" s="757" cm="1">
        <f t="array" ref="AG407">INDEX($H407:$K407,0,MATCH(AG$364,$H$364:$K$364,0))*INDEX($J$358:$R$361,MATCH(AG$364,$I$358:$I$361,0),MATCH(AG$363,$J$357:$R$357,0))</f>
        <v>78</v>
      </c>
      <c r="AH407" s="757" cm="1">
        <f t="array" ref="AH407">INDEX($H407:$K407,0,MATCH(AH$364,$H$364:$K$364,0))*INDEX($J$358:$R$361,MATCH(AH$364,$I$358:$I$361,0),MATCH(AH$363,$J$357:$R$357,0))</f>
        <v>9</v>
      </c>
      <c r="AI407" s="757" cm="1">
        <f t="array" ref="AI407">INDEX($H407:$K407,0,MATCH(AI$364,$H$364:$K$364,0))*INDEX($J$358:$R$361,MATCH(AI$364,$I$358:$I$361,0),MATCH(AI$363,$J$357:$R$357,0))</f>
        <v>0</v>
      </c>
      <c r="AJ407" s="757" cm="1">
        <f t="array" ref="AJ407">INDEX($H407:$K407,0,MATCH(AJ$364,$H$364:$K$364,0))*INDEX($J$358:$R$361,MATCH(AJ$364,$I$358:$I$361,0),MATCH(AJ$363,$J$357:$R$357,0))</f>
        <v>0</v>
      </c>
      <c r="AK407" s="757" cm="1">
        <f t="array" ref="AK407">INDEX($H407:$K407,0,MATCH(AK$364,$H$364:$K$364,0))*INDEX($J$358:$R$361,MATCH(AK$364,$I$358:$I$361,0),MATCH(AK$363,$J$357:$R$357,0))</f>
        <v>78</v>
      </c>
      <c r="AL407" s="757" cm="1">
        <f t="array" ref="AL407">INDEX($H407:$K407,0,MATCH(AL$364,$H$364:$K$364,0))*INDEX($J$358:$R$361,MATCH(AL$364,$I$358:$I$361,0),MATCH(AL$363,$J$357:$R$357,0))</f>
        <v>0</v>
      </c>
      <c r="AM407" s="757" cm="1">
        <f t="array" ref="AM407">INDEX($H407:$K407,0,MATCH(AM$364,$H$364:$K$364,0))*INDEX($J$358:$R$361,MATCH(AM$364,$I$358:$I$361,0),MATCH(AM$363,$J$357:$R$357,0))</f>
        <v>0</v>
      </c>
      <c r="AN407" s="757" cm="1">
        <f t="array" ref="AN407">INDEX($H407:$K407,0,MATCH(AN$364,$H$364:$K$364,0))*INDEX($J$358:$R$361,MATCH(AN$364,$I$358:$I$361,0),MATCH(AN$363,$J$357:$R$357,0))</f>
        <v>0</v>
      </c>
      <c r="AO407" s="757" cm="1">
        <f t="array" ref="AO407">INDEX($H407:$K407,0,MATCH(AO$364,$H$364:$K$364,0))*INDEX($J$358:$R$361,MATCH(AO$364,$I$358:$I$361,0),MATCH(AO$363,$J$357:$R$357,0))</f>
        <v>78</v>
      </c>
      <c r="AP407" s="757" cm="1">
        <f t="array" ref="AP407">INDEX($H407:$K407,0,MATCH(AP$364,$H$364:$K$364,0))*INDEX($J$358:$R$361,MATCH(AP$364,$I$358:$I$361,0),MATCH(AP$363,$J$357:$R$357,0))</f>
        <v>0</v>
      </c>
      <c r="AQ407" s="757" cm="1">
        <f t="array" ref="AQ407">INDEX($H407:$K407,0,MATCH(AQ$364,$H$364:$K$364,0))*INDEX($J$358:$R$361,MATCH(AQ$364,$I$358:$I$361,0),MATCH(AQ$363,$J$357:$R$357,0))</f>
        <v>0</v>
      </c>
      <c r="AR407" s="757" cm="1">
        <f t="array" ref="AR407">INDEX($H407:$K407,0,MATCH(AR$364,$H$364:$K$364,0))*INDEX($J$358:$R$361,MATCH(AR$364,$I$358:$I$361,0),MATCH(AR$363,$J$357:$R$357,0))</f>
        <v>0</v>
      </c>
      <c r="AS407" s="757" cm="1">
        <f t="array" ref="AS407">INDEX($H407:$K407,0,MATCH(AS$364,$H$364:$K$364,0))*INDEX($J$358:$R$361,MATCH(AS$364,$I$358:$I$361,0),MATCH(AS$363,$J$357:$R$357,0))</f>
        <v>78</v>
      </c>
      <c r="AT407" s="757" cm="1">
        <f t="array" ref="AT407">INDEX($H407:$K407,0,MATCH(AT$364,$H$364:$K$364,0))*INDEX($J$358:$R$361,MATCH(AT$364,$I$358:$I$361,0),MATCH(AT$363,$J$357:$R$357,0))</f>
        <v>0</v>
      </c>
      <c r="AU407" s="757" cm="1">
        <f t="array" ref="AU407">INDEX($H407:$K407,0,MATCH(AU$364,$H$364:$K$364,0))*INDEX($J$358:$R$361,MATCH(AU$364,$I$358:$I$361,0),MATCH(AU$363,$J$357:$R$357,0))</f>
        <v>0</v>
      </c>
      <c r="AV407" s="187"/>
      <c r="AW407" s="187"/>
      <c r="AX407" s="16"/>
      <c r="AY407" s="8"/>
      <c r="AZ407" s="8"/>
      <c r="BA407" s="8"/>
    </row>
    <row r="408" spans="1:53" ht="14.5" outlineLevel="1" x14ac:dyDescent="0.35">
      <c r="A408" s="6"/>
      <c r="B408" s="7"/>
      <c r="C408" s="17"/>
      <c r="D408" s="17"/>
      <c r="E408" s="17"/>
      <c r="F408" s="26"/>
      <c r="G408" s="26" t="str">
        <f t="shared" si="203"/>
        <v>YYWBLwd</v>
      </c>
      <c r="H408" s="223">
        <f t="shared" ref="H408:K408" si="215">INDEX($Z$184:$AC$196,MATCH($M168,$Y$184:$Y$196,0),MATCH(H$364,$Z$183:$AC$183,0))</f>
        <v>0</v>
      </c>
      <c r="I408" s="223">
        <f t="shared" si="215"/>
        <v>78</v>
      </c>
      <c r="J408" s="945">
        <f>INDEX($Z$184:$AC$196,MATCH($M168,$Y$184:$Y$196,0),MATCH(J$364,$Z$183:$AC$183,0))-10</f>
        <v>9</v>
      </c>
      <c r="K408" s="223">
        <f t="shared" si="215"/>
        <v>0</v>
      </c>
      <c r="L408" s="757" cm="1">
        <f t="array" ref="L408">INDEX($H408:$K408,0,MATCH(L$364,$H$364:$K$364,0))*INDEX($J$358:$R$361,MATCH(L$364,$I$358:$I$361,0),MATCH(L$363,$J$357:$R$357,0))</f>
        <v>0</v>
      </c>
      <c r="M408" s="757" cm="1">
        <f t="array" ref="M408">INDEX($H408:$K408,0,MATCH(M$364,$H$364:$K$364,0))*INDEX($J$358:$R$361,MATCH(M$364,$I$358:$I$361,0),MATCH(M$363,$J$357:$R$357,0))</f>
        <v>78</v>
      </c>
      <c r="N408" s="757" cm="1">
        <f t="array" ref="N408">INDEX($H408:$K408,0,MATCH(N$364,$H$364:$K$364,0))*INDEX($J$358:$R$361,MATCH(N$364,$I$358:$I$361,0),MATCH(N$363,$J$357:$R$357,0))</f>
        <v>18</v>
      </c>
      <c r="O408" s="757" cm="1">
        <f t="array" ref="O408">INDEX($H408:$K408,0,MATCH(O$364,$H$364:$K$364,0))*INDEX($J$358:$R$361,MATCH(O$364,$I$358:$I$361,0),MATCH(O$363,$J$357:$R$357,0))</f>
        <v>0</v>
      </c>
      <c r="P408" s="757" cm="1">
        <f t="array" ref="P408">INDEX($H408:$K408,0,MATCH(P$364,$H$364:$K$364,0))*INDEX($J$358:$R$361,MATCH(P$364,$I$358:$I$361,0),MATCH(P$363,$J$357:$R$357,0))</f>
        <v>0</v>
      </c>
      <c r="Q408" s="757" cm="1">
        <f t="array" ref="Q408">INDEX($H408:$K408,0,MATCH(Q$364,$H$364:$K$364,0))*INDEX($J$358:$R$361,MATCH(Q$364,$I$358:$I$361,0),MATCH(Q$363,$J$357:$R$357,0))</f>
        <v>78</v>
      </c>
      <c r="R408" s="757" cm="1">
        <f t="array" ref="R408">INDEX($H408:$K408,0,MATCH(R$364,$H$364:$K$364,0))*INDEX($J$358:$R$361,MATCH(R$364,$I$358:$I$361,0),MATCH(R$363,$J$357:$R$357,0))</f>
        <v>18</v>
      </c>
      <c r="S408" s="757" cm="1">
        <f t="array" ref="S408">INDEX($H408:$K408,0,MATCH(S$364,$H$364:$K$364,0))*INDEX($J$358:$R$361,MATCH(S$364,$I$358:$I$361,0),MATCH(S$363,$J$357:$R$357,0))</f>
        <v>0</v>
      </c>
      <c r="T408" s="757" cm="1">
        <f t="array" ref="T408">INDEX($H408:$K408,0,MATCH(T$364,$H$364:$K$364,0))*INDEX($J$358:$R$361,MATCH(T$364,$I$358:$I$361,0),MATCH(T$363,$J$357:$R$357,0))</f>
        <v>0</v>
      </c>
      <c r="U408" s="757" cm="1">
        <f t="array" ref="U408">INDEX($H408:$K408,0,MATCH(U$364,$H$364:$K$364,0))*INDEX($J$358:$R$361,MATCH(U$364,$I$358:$I$361,0),MATCH(U$363,$J$357:$R$357,0))</f>
        <v>78</v>
      </c>
      <c r="V408" s="757" cm="1">
        <f t="array" ref="V408">INDEX($H408:$K408,0,MATCH(V$364,$H$364:$K$364,0))*INDEX($J$358:$R$361,MATCH(V$364,$I$358:$I$361,0),MATCH(V$363,$J$357:$R$357,0))</f>
        <v>9</v>
      </c>
      <c r="W408" s="757" cm="1">
        <f t="array" ref="W408">INDEX($H408:$K408,0,MATCH(W$364,$H$364:$K$364,0))*INDEX($J$358:$R$361,MATCH(W$364,$I$358:$I$361,0),MATCH(W$363,$J$357:$R$357,0))</f>
        <v>0</v>
      </c>
      <c r="X408" s="757" cm="1">
        <f t="array" ref="X408">INDEX($H408:$K408,0,MATCH(X$364,$H$364:$K$364,0))*INDEX($J$358:$R$361,MATCH(X$364,$I$358:$I$361,0),MATCH(X$363,$J$357:$R$357,0))</f>
        <v>0</v>
      </c>
      <c r="Y408" s="757" cm="1">
        <f t="array" ref="Y408">INDEX($H408:$K408,0,MATCH(Y$364,$H$364:$K$364,0))*INDEX($J$358:$R$361,MATCH(Y$364,$I$358:$I$361,0),MATCH(Y$363,$J$357:$R$357,0))</f>
        <v>78</v>
      </c>
      <c r="Z408" s="757" cm="1">
        <f t="array" ref="Z408">INDEX($H408:$K408,0,MATCH(Z$364,$H$364:$K$364,0))*INDEX($J$358:$R$361,MATCH(Z$364,$I$358:$I$361,0),MATCH(Z$363,$J$357:$R$357,0))</f>
        <v>9</v>
      </c>
      <c r="AA408" s="757" cm="1">
        <f t="array" ref="AA408">INDEX($H408:$K408,0,MATCH(AA$364,$H$364:$K$364,0))*INDEX($J$358:$R$361,MATCH(AA$364,$I$358:$I$361,0),MATCH(AA$363,$J$357:$R$357,0))</f>
        <v>0</v>
      </c>
      <c r="AB408" s="757" cm="1">
        <f t="array" ref="AB408">INDEX($H408:$K408,0,MATCH(AB$364,$H$364:$K$364,0))*INDEX($J$358:$R$361,MATCH(AB$364,$I$358:$I$361,0),MATCH(AB$363,$J$357:$R$357,0))</f>
        <v>0</v>
      </c>
      <c r="AC408" s="757" cm="1">
        <f t="array" ref="AC408">INDEX($H408:$K408,0,MATCH(AC$364,$H$364:$K$364,0))*INDEX($J$358:$R$361,MATCH(AC$364,$I$358:$I$361,0),MATCH(AC$363,$J$357:$R$357,0))</f>
        <v>78</v>
      </c>
      <c r="AD408" s="757" cm="1">
        <f t="array" ref="AD408">INDEX($H408:$K408,0,MATCH(AD$364,$H$364:$K$364,0))*INDEX($J$358:$R$361,MATCH(AD$364,$I$358:$I$361,0),MATCH(AD$363,$J$357:$R$357,0))</f>
        <v>9</v>
      </c>
      <c r="AE408" s="757" cm="1">
        <f t="array" ref="AE408">INDEX($H408:$K408,0,MATCH(AE$364,$H$364:$K$364,0))*INDEX($J$358:$R$361,MATCH(AE$364,$I$358:$I$361,0),MATCH(AE$363,$J$357:$R$357,0))</f>
        <v>0</v>
      </c>
      <c r="AF408" s="757" cm="1">
        <f t="array" ref="AF408">INDEX($H408:$K408,0,MATCH(AF$364,$H$364:$K$364,0))*INDEX($J$358:$R$361,MATCH(AF$364,$I$358:$I$361,0),MATCH(AF$363,$J$357:$R$357,0))</f>
        <v>0</v>
      </c>
      <c r="AG408" s="757" cm="1">
        <f t="array" ref="AG408">INDEX($H408:$K408,0,MATCH(AG$364,$H$364:$K$364,0))*INDEX($J$358:$R$361,MATCH(AG$364,$I$358:$I$361,0),MATCH(AG$363,$J$357:$R$357,0))</f>
        <v>78</v>
      </c>
      <c r="AH408" s="757" cm="1">
        <f t="array" ref="AH408">INDEX($H408:$K408,0,MATCH(AH$364,$H$364:$K$364,0))*INDEX($J$358:$R$361,MATCH(AH$364,$I$358:$I$361,0),MATCH(AH$363,$J$357:$R$357,0))</f>
        <v>9</v>
      </c>
      <c r="AI408" s="757" cm="1">
        <f t="array" ref="AI408">INDEX($H408:$K408,0,MATCH(AI$364,$H$364:$K$364,0))*INDEX($J$358:$R$361,MATCH(AI$364,$I$358:$I$361,0),MATCH(AI$363,$J$357:$R$357,0))</f>
        <v>0</v>
      </c>
      <c r="AJ408" s="757" cm="1">
        <f t="array" ref="AJ408">INDEX($H408:$K408,0,MATCH(AJ$364,$H$364:$K$364,0))*INDEX($J$358:$R$361,MATCH(AJ$364,$I$358:$I$361,0),MATCH(AJ$363,$J$357:$R$357,0))</f>
        <v>0</v>
      </c>
      <c r="AK408" s="757" cm="1">
        <f t="array" ref="AK408">INDEX($H408:$K408,0,MATCH(AK$364,$H$364:$K$364,0))*INDEX($J$358:$R$361,MATCH(AK$364,$I$358:$I$361,0),MATCH(AK$363,$J$357:$R$357,0))</f>
        <v>78</v>
      </c>
      <c r="AL408" s="757" cm="1">
        <f t="array" ref="AL408">INDEX($H408:$K408,0,MATCH(AL$364,$H$364:$K$364,0))*INDEX($J$358:$R$361,MATCH(AL$364,$I$358:$I$361,0),MATCH(AL$363,$J$357:$R$357,0))</f>
        <v>0</v>
      </c>
      <c r="AM408" s="757" cm="1">
        <f t="array" ref="AM408">INDEX($H408:$K408,0,MATCH(AM$364,$H$364:$K$364,0))*INDEX($J$358:$R$361,MATCH(AM$364,$I$358:$I$361,0),MATCH(AM$363,$J$357:$R$357,0))</f>
        <v>0</v>
      </c>
      <c r="AN408" s="757" cm="1">
        <f t="array" ref="AN408">INDEX($H408:$K408,0,MATCH(AN$364,$H$364:$K$364,0))*INDEX($J$358:$R$361,MATCH(AN$364,$I$358:$I$361,0),MATCH(AN$363,$J$357:$R$357,0))</f>
        <v>0</v>
      </c>
      <c r="AO408" s="757" cm="1">
        <f t="array" ref="AO408">INDEX($H408:$K408,0,MATCH(AO$364,$H$364:$K$364,0))*INDEX($J$358:$R$361,MATCH(AO$364,$I$358:$I$361,0),MATCH(AO$363,$J$357:$R$357,0))</f>
        <v>78</v>
      </c>
      <c r="AP408" s="757" cm="1">
        <f t="array" ref="AP408">INDEX($H408:$K408,0,MATCH(AP$364,$H$364:$K$364,0))*INDEX($J$358:$R$361,MATCH(AP$364,$I$358:$I$361,0),MATCH(AP$363,$J$357:$R$357,0))</f>
        <v>0</v>
      </c>
      <c r="AQ408" s="757" cm="1">
        <f t="array" ref="AQ408">INDEX($H408:$K408,0,MATCH(AQ$364,$H$364:$K$364,0))*INDEX($J$358:$R$361,MATCH(AQ$364,$I$358:$I$361,0),MATCH(AQ$363,$J$357:$R$357,0))</f>
        <v>0</v>
      </c>
      <c r="AR408" s="757" cm="1">
        <f t="array" ref="AR408">INDEX($H408:$K408,0,MATCH(AR$364,$H$364:$K$364,0))*INDEX($J$358:$R$361,MATCH(AR$364,$I$358:$I$361,0),MATCH(AR$363,$J$357:$R$357,0))</f>
        <v>0</v>
      </c>
      <c r="AS408" s="757" cm="1">
        <f t="array" ref="AS408">INDEX($H408:$K408,0,MATCH(AS$364,$H$364:$K$364,0))*INDEX($J$358:$R$361,MATCH(AS$364,$I$358:$I$361,0),MATCH(AS$363,$J$357:$R$357,0))</f>
        <v>78</v>
      </c>
      <c r="AT408" s="757" cm="1">
        <f t="array" ref="AT408">INDEX($H408:$K408,0,MATCH(AT$364,$H$364:$K$364,0))*INDEX($J$358:$R$361,MATCH(AT$364,$I$358:$I$361,0),MATCH(AT$363,$J$357:$R$357,0))</f>
        <v>0</v>
      </c>
      <c r="AU408" s="757" cm="1">
        <f t="array" ref="AU408">INDEX($H408:$K408,0,MATCH(AU$364,$H$364:$K$364,0))*INDEX($J$358:$R$361,MATCH(AU$364,$I$358:$I$361,0),MATCH(AU$363,$J$357:$R$357,0))</f>
        <v>0</v>
      </c>
      <c r="AV408" s="187"/>
      <c r="AW408" s="187"/>
      <c r="AX408" s="16"/>
      <c r="AY408" s="8"/>
      <c r="AZ408" s="8"/>
      <c r="BA408" s="8"/>
    </row>
    <row r="409" spans="1:53" ht="14.5" outlineLevel="1" x14ac:dyDescent="0.35">
      <c r="A409" s="6"/>
      <c r="B409" s="7"/>
      <c r="C409" s="17"/>
      <c r="D409" s="17"/>
      <c r="E409" s="17"/>
      <c r="F409" s="26"/>
      <c r="G409" s="26" t="str">
        <f t="shared" si="203"/>
        <v>YAAA2Nw</v>
      </c>
      <c r="H409" s="223">
        <f t="shared" ref="H409:K409" si="216">INDEX($Z$184:$AC$196,MATCH($M169,$Y$184:$Y$196,0),MATCH(H$364,$Z$183:$AC$183,0))</f>
        <v>0</v>
      </c>
      <c r="I409" s="223">
        <f t="shared" si="216"/>
        <v>78</v>
      </c>
      <c r="J409" s="223">
        <f t="shared" si="216"/>
        <v>19</v>
      </c>
      <c r="K409" s="223">
        <f t="shared" si="216"/>
        <v>0</v>
      </c>
      <c r="L409" s="757" cm="1">
        <f t="array" ref="L409">INDEX($H409:$K409,0,MATCH(L$364,$H$364:$K$364,0))*INDEX($J$358:$R$361,MATCH(L$364,$I$358:$I$361,0),MATCH(L$363,$J$357:$R$357,0))</f>
        <v>0</v>
      </c>
      <c r="M409" s="757" cm="1">
        <f t="array" ref="M409">INDEX($H409:$K409,0,MATCH(M$364,$H$364:$K$364,0))*INDEX($J$358:$R$361,MATCH(M$364,$I$358:$I$361,0),MATCH(M$363,$J$357:$R$357,0))</f>
        <v>78</v>
      </c>
      <c r="N409" s="757" cm="1">
        <f t="array" ref="N409">INDEX($H409:$K409,0,MATCH(N$364,$H$364:$K$364,0))*INDEX($J$358:$R$361,MATCH(N$364,$I$358:$I$361,0),MATCH(N$363,$J$357:$R$357,0))</f>
        <v>38</v>
      </c>
      <c r="O409" s="757" cm="1">
        <f t="array" ref="O409">INDEX($H409:$K409,0,MATCH(O$364,$H$364:$K$364,0))*INDEX($J$358:$R$361,MATCH(O$364,$I$358:$I$361,0),MATCH(O$363,$J$357:$R$357,0))</f>
        <v>0</v>
      </c>
      <c r="P409" s="757" cm="1">
        <f t="array" ref="P409">INDEX($H409:$K409,0,MATCH(P$364,$H$364:$K$364,0))*INDEX($J$358:$R$361,MATCH(P$364,$I$358:$I$361,0),MATCH(P$363,$J$357:$R$357,0))</f>
        <v>0</v>
      </c>
      <c r="Q409" s="757" cm="1">
        <f t="array" ref="Q409">INDEX($H409:$K409,0,MATCH(Q$364,$H$364:$K$364,0))*INDEX($J$358:$R$361,MATCH(Q$364,$I$358:$I$361,0),MATCH(Q$363,$J$357:$R$357,0))</f>
        <v>78</v>
      </c>
      <c r="R409" s="757" cm="1">
        <f t="array" ref="R409">INDEX($H409:$K409,0,MATCH(R$364,$H$364:$K$364,0))*INDEX($J$358:$R$361,MATCH(R$364,$I$358:$I$361,0),MATCH(R$363,$J$357:$R$357,0))</f>
        <v>38</v>
      </c>
      <c r="S409" s="757" cm="1">
        <f t="array" ref="S409">INDEX($H409:$K409,0,MATCH(S$364,$H$364:$K$364,0))*INDEX($J$358:$R$361,MATCH(S$364,$I$358:$I$361,0),MATCH(S$363,$J$357:$R$357,0))</f>
        <v>0</v>
      </c>
      <c r="T409" s="757" cm="1">
        <f t="array" ref="T409">INDEX($H409:$K409,0,MATCH(T$364,$H$364:$K$364,0))*INDEX($J$358:$R$361,MATCH(T$364,$I$358:$I$361,0),MATCH(T$363,$J$357:$R$357,0))</f>
        <v>0</v>
      </c>
      <c r="U409" s="757" cm="1">
        <f t="array" ref="U409">INDEX($H409:$K409,0,MATCH(U$364,$H$364:$K$364,0))*INDEX($J$358:$R$361,MATCH(U$364,$I$358:$I$361,0),MATCH(U$363,$J$357:$R$357,0))</f>
        <v>78</v>
      </c>
      <c r="V409" s="757" cm="1">
        <f t="array" ref="V409">INDEX($H409:$K409,0,MATCH(V$364,$H$364:$K$364,0))*INDEX($J$358:$R$361,MATCH(V$364,$I$358:$I$361,0),MATCH(V$363,$J$357:$R$357,0))</f>
        <v>19</v>
      </c>
      <c r="W409" s="757" cm="1">
        <f t="array" ref="W409">INDEX($H409:$K409,0,MATCH(W$364,$H$364:$K$364,0))*INDEX($J$358:$R$361,MATCH(W$364,$I$358:$I$361,0),MATCH(W$363,$J$357:$R$357,0))</f>
        <v>0</v>
      </c>
      <c r="X409" s="757" cm="1">
        <f t="array" ref="X409">INDEX($H409:$K409,0,MATCH(X$364,$H$364:$K$364,0))*INDEX($J$358:$R$361,MATCH(X$364,$I$358:$I$361,0),MATCH(X$363,$J$357:$R$357,0))</f>
        <v>0</v>
      </c>
      <c r="Y409" s="757" cm="1">
        <f t="array" ref="Y409">INDEX($H409:$K409,0,MATCH(Y$364,$H$364:$K$364,0))*INDEX($J$358:$R$361,MATCH(Y$364,$I$358:$I$361,0),MATCH(Y$363,$J$357:$R$357,0))</f>
        <v>78</v>
      </c>
      <c r="Z409" s="757" cm="1">
        <f t="array" ref="Z409">INDEX($H409:$K409,0,MATCH(Z$364,$H$364:$K$364,0))*INDEX($J$358:$R$361,MATCH(Z$364,$I$358:$I$361,0),MATCH(Z$363,$J$357:$R$357,0))</f>
        <v>19</v>
      </c>
      <c r="AA409" s="757" cm="1">
        <f t="array" ref="AA409">INDEX($H409:$K409,0,MATCH(AA$364,$H$364:$K$364,0))*INDEX($J$358:$R$361,MATCH(AA$364,$I$358:$I$361,0),MATCH(AA$363,$J$357:$R$357,0))</f>
        <v>0</v>
      </c>
      <c r="AB409" s="757" cm="1">
        <f t="array" ref="AB409">INDEX($H409:$K409,0,MATCH(AB$364,$H$364:$K$364,0))*INDEX($J$358:$R$361,MATCH(AB$364,$I$358:$I$361,0),MATCH(AB$363,$J$357:$R$357,0))</f>
        <v>0</v>
      </c>
      <c r="AC409" s="757" cm="1">
        <f t="array" ref="AC409">INDEX($H409:$K409,0,MATCH(AC$364,$H$364:$K$364,0))*INDEX($J$358:$R$361,MATCH(AC$364,$I$358:$I$361,0),MATCH(AC$363,$J$357:$R$357,0))</f>
        <v>78</v>
      </c>
      <c r="AD409" s="757" cm="1">
        <f t="array" ref="AD409">INDEX($H409:$K409,0,MATCH(AD$364,$H$364:$K$364,0))*INDEX($J$358:$R$361,MATCH(AD$364,$I$358:$I$361,0),MATCH(AD$363,$J$357:$R$357,0))</f>
        <v>19</v>
      </c>
      <c r="AE409" s="757" cm="1">
        <f t="array" ref="AE409">INDEX($H409:$K409,0,MATCH(AE$364,$H$364:$K$364,0))*INDEX($J$358:$R$361,MATCH(AE$364,$I$358:$I$361,0),MATCH(AE$363,$J$357:$R$357,0))</f>
        <v>0</v>
      </c>
      <c r="AF409" s="757" cm="1">
        <f t="array" ref="AF409">INDEX($H409:$K409,0,MATCH(AF$364,$H$364:$K$364,0))*INDEX($J$358:$R$361,MATCH(AF$364,$I$358:$I$361,0),MATCH(AF$363,$J$357:$R$357,0))</f>
        <v>0</v>
      </c>
      <c r="AG409" s="757" cm="1">
        <f t="array" ref="AG409">INDEX($H409:$K409,0,MATCH(AG$364,$H$364:$K$364,0))*INDEX($J$358:$R$361,MATCH(AG$364,$I$358:$I$361,0),MATCH(AG$363,$J$357:$R$357,0))</f>
        <v>78</v>
      </c>
      <c r="AH409" s="757" cm="1">
        <f t="array" ref="AH409">INDEX($H409:$K409,0,MATCH(AH$364,$H$364:$K$364,0))*INDEX($J$358:$R$361,MATCH(AH$364,$I$358:$I$361,0),MATCH(AH$363,$J$357:$R$357,0))</f>
        <v>19</v>
      </c>
      <c r="AI409" s="757" cm="1">
        <f t="array" ref="AI409">INDEX($H409:$K409,0,MATCH(AI$364,$H$364:$K$364,0))*INDEX($J$358:$R$361,MATCH(AI$364,$I$358:$I$361,0),MATCH(AI$363,$J$357:$R$357,0))</f>
        <v>0</v>
      </c>
      <c r="AJ409" s="757" cm="1">
        <f t="array" ref="AJ409">INDEX($H409:$K409,0,MATCH(AJ$364,$H$364:$K$364,0))*INDEX($J$358:$R$361,MATCH(AJ$364,$I$358:$I$361,0),MATCH(AJ$363,$J$357:$R$357,0))</f>
        <v>0</v>
      </c>
      <c r="AK409" s="757" cm="1">
        <f t="array" ref="AK409">INDEX($H409:$K409,0,MATCH(AK$364,$H$364:$K$364,0))*INDEX($J$358:$R$361,MATCH(AK$364,$I$358:$I$361,0),MATCH(AK$363,$J$357:$R$357,0))</f>
        <v>78</v>
      </c>
      <c r="AL409" s="757" cm="1">
        <f t="array" ref="AL409">INDEX($H409:$K409,0,MATCH(AL$364,$H$364:$K$364,0))*INDEX($J$358:$R$361,MATCH(AL$364,$I$358:$I$361,0),MATCH(AL$363,$J$357:$R$357,0))</f>
        <v>0</v>
      </c>
      <c r="AM409" s="757" cm="1">
        <f t="array" ref="AM409">INDEX($H409:$K409,0,MATCH(AM$364,$H$364:$K$364,0))*INDEX($J$358:$R$361,MATCH(AM$364,$I$358:$I$361,0),MATCH(AM$363,$J$357:$R$357,0))</f>
        <v>0</v>
      </c>
      <c r="AN409" s="757" cm="1">
        <f t="array" ref="AN409">INDEX($H409:$K409,0,MATCH(AN$364,$H$364:$K$364,0))*INDEX($J$358:$R$361,MATCH(AN$364,$I$358:$I$361,0),MATCH(AN$363,$J$357:$R$357,0))</f>
        <v>0</v>
      </c>
      <c r="AO409" s="757" cm="1">
        <f t="array" ref="AO409">INDEX($H409:$K409,0,MATCH(AO$364,$H$364:$K$364,0))*INDEX($J$358:$R$361,MATCH(AO$364,$I$358:$I$361,0),MATCH(AO$363,$J$357:$R$357,0))</f>
        <v>78</v>
      </c>
      <c r="AP409" s="757" cm="1">
        <f t="array" ref="AP409">INDEX($H409:$K409,0,MATCH(AP$364,$H$364:$K$364,0))*INDEX($J$358:$R$361,MATCH(AP$364,$I$358:$I$361,0),MATCH(AP$363,$J$357:$R$357,0))</f>
        <v>0</v>
      </c>
      <c r="AQ409" s="757" cm="1">
        <f t="array" ref="AQ409">INDEX($H409:$K409,0,MATCH(AQ$364,$H$364:$K$364,0))*INDEX($J$358:$R$361,MATCH(AQ$364,$I$358:$I$361,0),MATCH(AQ$363,$J$357:$R$357,0))</f>
        <v>0</v>
      </c>
      <c r="AR409" s="757" cm="1">
        <f t="array" ref="AR409">INDEX($H409:$K409,0,MATCH(AR$364,$H$364:$K$364,0))*INDEX($J$358:$R$361,MATCH(AR$364,$I$358:$I$361,0),MATCH(AR$363,$J$357:$R$357,0))</f>
        <v>0</v>
      </c>
      <c r="AS409" s="757" cm="1">
        <f t="array" ref="AS409">INDEX($H409:$K409,0,MATCH(AS$364,$H$364:$K$364,0))*INDEX($J$358:$R$361,MATCH(AS$364,$I$358:$I$361,0),MATCH(AS$363,$J$357:$R$357,0))</f>
        <v>78</v>
      </c>
      <c r="AT409" s="757" cm="1">
        <f t="array" ref="AT409">INDEX($H409:$K409,0,MATCH(AT$364,$H$364:$K$364,0))*INDEX($J$358:$R$361,MATCH(AT$364,$I$358:$I$361,0),MATCH(AT$363,$J$357:$R$357,0))</f>
        <v>0</v>
      </c>
      <c r="AU409" s="757" cm="1">
        <f t="array" ref="AU409">INDEX($H409:$K409,0,MATCH(AU$364,$H$364:$K$364,0))*INDEX($J$358:$R$361,MATCH(AU$364,$I$358:$I$361,0),MATCH(AU$363,$J$357:$R$357,0))</f>
        <v>0</v>
      </c>
      <c r="AV409" s="187"/>
      <c r="AW409" s="187"/>
      <c r="AX409" s="16"/>
      <c r="AY409" s="8"/>
      <c r="AZ409" s="8"/>
      <c r="BA409" s="8"/>
    </row>
    <row r="410" spans="1:53" ht="14.5" outlineLevel="1" x14ac:dyDescent="0.35">
      <c r="A410" s="6"/>
      <c r="B410" s="7"/>
      <c r="C410" s="17"/>
      <c r="D410" s="17"/>
      <c r="E410" s="17"/>
      <c r="F410" s="26"/>
      <c r="G410" s="26" t="str">
        <f t="shared" si="203"/>
        <v>YAAA2Nwd</v>
      </c>
      <c r="H410" s="223">
        <f t="shared" ref="H410:K410" si="217">INDEX($Z$184:$AC$196,MATCH($M170,$Y$184:$Y$196,0),MATCH(H$364,$Z$183:$AC$183,0))</f>
        <v>0</v>
      </c>
      <c r="I410" s="223">
        <f t="shared" si="217"/>
        <v>78</v>
      </c>
      <c r="J410" s="223">
        <f t="shared" si="217"/>
        <v>19</v>
      </c>
      <c r="K410" s="223">
        <f t="shared" si="217"/>
        <v>0</v>
      </c>
      <c r="L410" s="757" cm="1">
        <f t="array" ref="L410">INDEX($H410:$K410,0,MATCH(L$364,$H$364:$K$364,0))*INDEX($J$358:$R$361,MATCH(L$364,$I$358:$I$361,0),MATCH(L$363,$J$357:$R$357,0))</f>
        <v>0</v>
      </c>
      <c r="M410" s="757" cm="1">
        <f t="array" ref="M410">INDEX($H410:$K410,0,MATCH(M$364,$H$364:$K$364,0))*INDEX($J$358:$R$361,MATCH(M$364,$I$358:$I$361,0),MATCH(M$363,$J$357:$R$357,0))</f>
        <v>78</v>
      </c>
      <c r="N410" s="757" cm="1">
        <f t="array" ref="N410">INDEX($H410:$K410,0,MATCH(N$364,$H$364:$K$364,0))*INDEX($J$358:$R$361,MATCH(N$364,$I$358:$I$361,0),MATCH(N$363,$J$357:$R$357,0))</f>
        <v>38</v>
      </c>
      <c r="O410" s="757" cm="1">
        <f t="array" ref="O410">INDEX($H410:$K410,0,MATCH(O$364,$H$364:$K$364,0))*INDEX($J$358:$R$361,MATCH(O$364,$I$358:$I$361,0),MATCH(O$363,$J$357:$R$357,0))</f>
        <v>0</v>
      </c>
      <c r="P410" s="757" cm="1">
        <f t="array" ref="P410">INDEX($H410:$K410,0,MATCH(P$364,$H$364:$K$364,0))*INDEX($J$358:$R$361,MATCH(P$364,$I$358:$I$361,0),MATCH(P$363,$J$357:$R$357,0))</f>
        <v>0</v>
      </c>
      <c r="Q410" s="757" cm="1">
        <f t="array" ref="Q410">INDEX($H410:$K410,0,MATCH(Q$364,$H$364:$K$364,0))*INDEX($J$358:$R$361,MATCH(Q$364,$I$358:$I$361,0),MATCH(Q$363,$J$357:$R$357,0))</f>
        <v>78</v>
      </c>
      <c r="R410" s="757" cm="1">
        <f t="array" ref="R410">INDEX($H410:$K410,0,MATCH(R$364,$H$364:$K$364,0))*INDEX($J$358:$R$361,MATCH(R$364,$I$358:$I$361,0),MATCH(R$363,$J$357:$R$357,0))</f>
        <v>38</v>
      </c>
      <c r="S410" s="757" cm="1">
        <f t="array" ref="S410">INDEX($H410:$K410,0,MATCH(S$364,$H$364:$K$364,0))*INDEX($J$358:$R$361,MATCH(S$364,$I$358:$I$361,0),MATCH(S$363,$J$357:$R$357,0))</f>
        <v>0</v>
      </c>
      <c r="T410" s="757" cm="1">
        <f t="array" ref="T410">INDEX($H410:$K410,0,MATCH(T$364,$H$364:$K$364,0))*INDEX($J$358:$R$361,MATCH(T$364,$I$358:$I$361,0),MATCH(T$363,$J$357:$R$357,0))</f>
        <v>0</v>
      </c>
      <c r="U410" s="757" cm="1">
        <f t="array" ref="U410">INDEX($H410:$K410,0,MATCH(U$364,$H$364:$K$364,0))*INDEX($J$358:$R$361,MATCH(U$364,$I$358:$I$361,0),MATCH(U$363,$J$357:$R$357,0))</f>
        <v>78</v>
      </c>
      <c r="V410" s="757" cm="1">
        <f t="array" ref="V410">INDEX($H410:$K410,0,MATCH(V$364,$H$364:$K$364,0))*INDEX($J$358:$R$361,MATCH(V$364,$I$358:$I$361,0),MATCH(V$363,$J$357:$R$357,0))</f>
        <v>19</v>
      </c>
      <c r="W410" s="757" cm="1">
        <f t="array" ref="W410">INDEX($H410:$K410,0,MATCH(W$364,$H$364:$K$364,0))*INDEX($J$358:$R$361,MATCH(W$364,$I$358:$I$361,0),MATCH(W$363,$J$357:$R$357,0))</f>
        <v>0</v>
      </c>
      <c r="X410" s="757" cm="1">
        <f t="array" ref="X410">INDEX($H410:$K410,0,MATCH(X$364,$H$364:$K$364,0))*INDEX($J$358:$R$361,MATCH(X$364,$I$358:$I$361,0),MATCH(X$363,$J$357:$R$357,0))</f>
        <v>0</v>
      </c>
      <c r="Y410" s="757" cm="1">
        <f t="array" ref="Y410">INDEX($H410:$K410,0,MATCH(Y$364,$H$364:$K$364,0))*INDEX($J$358:$R$361,MATCH(Y$364,$I$358:$I$361,0),MATCH(Y$363,$J$357:$R$357,0))</f>
        <v>78</v>
      </c>
      <c r="Z410" s="757" cm="1">
        <f t="array" ref="Z410">INDEX($H410:$K410,0,MATCH(Z$364,$H$364:$K$364,0))*INDEX($J$358:$R$361,MATCH(Z$364,$I$358:$I$361,0),MATCH(Z$363,$J$357:$R$357,0))</f>
        <v>19</v>
      </c>
      <c r="AA410" s="757" cm="1">
        <f t="array" ref="AA410">INDEX($H410:$K410,0,MATCH(AA$364,$H$364:$K$364,0))*INDEX($J$358:$R$361,MATCH(AA$364,$I$358:$I$361,0),MATCH(AA$363,$J$357:$R$357,0))</f>
        <v>0</v>
      </c>
      <c r="AB410" s="757" cm="1">
        <f t="array" ref="AB410">INDEX($H410:$K410,0,MATCH(AB$364,$H$364:$K$364,0))*INDEX($J$358:$R$361,MATCH(AB$364,$I$358:$I$361,0),MATCH(AB$363,$J$357:$R$357,0))</f>
        <v>0</v>
      </c>
      <c r="AC410" s="757" cm="1">
        <f t="array" ref="AC410">INDEX($H410:$K410,0,MATCH(AC$364,$H$364:$K$364,0))*INDEX($J$358:$R$361,MATCH(AC$364,$I$358:$I$361,0),MATCH(AC$363,$J$357:$R$357,0))</f>
        <v>78</v>
      </c>
      <c r="AD410" s="757" cm="1">
        <f t="array" ref="AD410">INDEX($H410:$K410,0,MATCH(AD$364,$H$364:$K$364,0))*INDEX($J$358:$R$361,MATCH(AD$364,$I$358:$I$361,0),MATCH(AD$363,$J$357:$R$357,0))</f>
        <v>19</v>
      </c>
      <c r="AE410" s="757" cm="1">
        <f t="array" ref="AE410">INDEX($H410:$K410,0,MATCH(AE$364,$H$364:$K$364,0))*INDEX($J$358:$R$361,MATCH(AE$364,$I$358:$I$361,0),MATCH(AE$363,$J$357:$R$357,0))</f>
        <v>0</v>
      </c>
      <c r="AF410" s="757" cm="1">
        <f t="array" ref="AF410">INDEX($H410:$K410,0,MATCH(AF$364,$H$364:$K$364,0))*INDEX($J$358:$R$361,MATCH(AF$364,$I$358:$I$361,0),MATCH(AF$363,$J$357:$R$357,0))</f>
        <v>0</v>
      </c>
      <c r="AG410" s="757" cm="1">
        <f t="array" ref="AG410">INDEX($H410:$K410,0,MATCH(AG$364,$H$364:$K$364,0))*INDEX($J$358:$R$361,MATCH(AG$364,$I$358:$I$361,0),MATCH(AG$363,$J$357:$R$357,0))</f>
        <v>78</v>
      </c>
      <c r="AH410" s="757" cm="1">
        <f t="array" ref="AH410">INDEX($H410:$K410,0,MATCH(AH$364,$H$364:$K$364,0))*INDEX($J$358:$R$361,MATCH(AH$364,$I$358:$I$361,0),MATCH(AH$363,$J$357:$R$357,0))</f>
        <v>19</v>
      </c>
      <c r="AI410" s="757" cm="1">
        <f t="array" ref="AI410">INDEX($H410:$K410,0,MATCH(AI$364,$H$364:$K$364,0))*INDEX($J$358:$R$361,MATCH(AI$364,$I$358:$I$361,0),MATCH(AI$363,$J$357:$R$357,0))</f>
        <v>0</v>
      </c>
      <c r="AJ410" s="757" cm="1">
        <f t="array" ref="AJ410">INDEX($H410:$K410,0,MATCH(AJ$364,$H$364:$K$364,0))*INDEX($J$358:$R$361,MATCH(AJ$364,$I$358:$I$361,0),MATCH(AJ$363,$J$357:$R$357,0))</f>
        <v>0</v>
      </c>
      <c r="AK410" s="757" cm="1">
        <f t="array" ref="AK410">INDEX($H410:$K410,0,MATCH(AK$364,$H$364:$K$364,0))*INDEX($J$358:$R$361,MATCH(AK$364,$I$358:$I$361,0),MATCH(AK$363,$J$357:$R$357,0))</f>
        <v>78</v>
      </c>
      <c r="AL410" s="757" cm="1">
        <f t="array" ref="AL410">INDEX($H410:$K410,0,MATCH(AL$364,$H$364:$K$364,0))*INDEX($J$358:$R$361,MATCH(AL$364,$I$358:$I$361,0),MATCH(AL$363,$J$357:$R$357,0))</f>
        <v>0</v>
      </c>
      <c r="AM410" s="757" cm="1">
        <f t="array" ref="AM410">INDEX($H410:$K410,0,MATCH(AM$364,$H$364:$K$364,0))*INDEX($J$358:$R$361,MATCH(AM$364,$I$358:$I$361,0),MATCH(AM$363,$J$357:$R$357,0))</f>
        <v>0</v>
      </c>
      <c r="AN410" s="757" cm="1">
        <f t="array" ref="AN410">INDEX($H410:$K410,0,MATCH(AN$364,$H$364:$K$364,0))*INDEX($J$358:$R$361,MATCH(AN$364,$I$358:$I$361,0),MATCH(AN$363,$J$357:$R$357,0))</f>
        <v>0</v>
      </c>
      <c r="AO410" s="757" cm="1">
        <f t="array" ref="AO410">INDEX($H410:$K410,0,MATCH(AO$364,$H$364:$K$364,0))*INDEX($J$358:$R$361,MATCH(AO$364,$I$358:$I$361,0),MATCH(AO$363,$J$357:$R$357,0))</f>
        <v>78</v>
      </c>
      <c r="AP410" s="757" cm="1">
        <f t="array" ref="AP410">INDEX($H410:$K410,0,MATCH(AP$364,$H$364:$K$364,0))*INDEX($J$358:$R$361,MATCH(AP$364,$I$358:$I$361,0),MATCH(AP$363,$J$357:$R$357,0))</f>
        <v>0</v>
      </c>
      <c r="AQ410" s="757" cm="1">
        <f t="array" ref="AQ410">INDEX($H410:$K410,0,MATCH(AQ$364,$H$364:$K$364,0))*INDEX($J$358:$R$361,MATCH(AQ$364,$I$358:$I$361,0),MATCH(AQ$363,$J$357:$R$357,0))</f>
        <v>0</v>
      </c>
      <c r="AR410" s="757" cm="1">
        <f t="array" ref="AR410">INDEX($H410:$K410,0,MATCH(AR$364,$H$364:$K$364,0))*INDEX($J$358:$R$361,MATCH(AR$364,$I$358:$I$361,0),MATCH(AR$363,$J$357:$R$357,0))</f>
        <v>0</v>
      </c>
      <c r="AS410" s="757" cm="1">
        <f t="array" ref="AS410">INDEX($H410:$K410,0,MATCH(AS$364,$H$364:$K$364,0))*INDEX($J$358:$R$361,MATCH(AS$364,$I$358:$I$361,0),MATCH(AS$363,$J$357:$R$357,0))</f>
        <v>78</v>
      </c>
      <c r="AT410" s="757" cm="1">
        <f t="array" ref="AT410">INDEX($H410:$K410,0,MATCH(AT$364,$H$364:$K$364,0))*INDEX($J$358:$R$361,MATCH(AT$364,$I$358:$I$361,0),MATCH(AT$363,$J$357:$R$357,0))</f>
        <v>0</v>
      </c>
      <c r="AU410" s="757" cm="1">
        <f t="array" ref="AU410">INDEX($H410:$K410,0,MATCH(AU$364,$H$364:$K$364,0))*INDEX($J$358:$R$361,MATCH(AU$364,$I$358:$I$361,0),MATCH(AU$363,$J$357:$R$357,0))</f>
        <v>0</v>
      </c>
      <c r="AV410" s="187"/>
      <c r="AW410" s="187"/>
      <c r="AX410" s="16"/>
      <c r="AY410" s="8"/>
      <c r="AZ410" s="8"/>
      <c r="BA410" s="8"/>
    </row>
    <row r="411" spans="1:53" ht="14.5" outlineLevel="1" x14ac:dyDescent="0.35">
      <c r="A411" s="6"/>
      <c r="B411" s="7"/>
      <c r="C411" s="17"/>
      <c r="D411" s="17"/>
      <c r="E411" s="17"/>
      <c r="F411" s="26"/>
      <c r="G411" s="26" t="str">
        <f t="shared" si="203"/>
        <v>YYAA2A1z</v>
      </c>
      <c r="H411" s="223">
        <f t="shared" ref="H411:K411" si="218">INDEX($Z$184:$AC$196,MATCH($M171,$Y$184:$Y$196,0),MATCH(H$364,$Z$183:$AC$183,0))</f>
        <v>18</v>
      </c>
      <c r="I411" s="223">
        <f t="shared" si="218"/>
        <v>78</v>
      </c>
      <c r="J411" s="945">
        <f>INDEX($Z$184:$AC$196,MATCH($M171,$Y$184:$Y$196,0),MATCH(J$364,$Z$183:$AC$183,0))-13</f>
        <v>12</v>
      </c>
      <c r="K411" s="223">
        <f t="shared" si="218"/>
        <v>0</v>
      </c>
      <c r="L411" s="757" cm="1">
        <f t="array" ref="L411">INDEX($H411:$K411,0,MATCH(L$364,$H$364:$K$364,0))*INDEX($J$358:$R$361,MATCH(L$364,$I$358:$I$361,0),MATCH(L$363,$J$357:$R$357,0))</f>
        <v>18</v>
      </c>
      <c r="M411" s="757" cm="1">
        <f t="array" ref="M411">INDEX($H411:$K411,0,MATCH(M$364,$H$364:$K$364,0))*INDEX($J$358:$R$361,MATCH(M$364,$I$358:$I$361,0),MATCH(M$363,$J$357:$R$357,0))</f>
        <v>78</v>
      </c>
      <c r="N411" s="757" cm="1">
        <f t="array" ref="N411">INDEX($H411:$K411,0,MATCH(N$364,$H$364:$K$364,0))*INDEX($J$358:$R$361,MATCH(N$364,$I$358:$I$361,0),MATCH(N$363,$J$357:$R$357,0))</f>
        <v>24</v>
      </c>
      <c r="O411" s="757" cm="1">
        <f t="array" ref="O411">INDEX($H411:$K411,0,MATCH(O$364,$H$364:$K$364,0))*INDEX($J$358:$R$361,MATCH(O$364,$I$358:$I$361,0),MATCH(O$363,$J$357:$R$357,0))</f>
        <v>0</v>
      </c>
      <c r="P411" s="757" cm="1">
        <f t="array" ref="P411">INDEX($H411:$K411,0,MATCH(P$364,$H$364:$K$364,0))*INDEX($J$358:$R$361,MATCH(P$364,$I$358:$I$361,0),MATCH(P$363,$J$357:$R$357,0))</f>
        <v>18</v>
      </c>
      <c r="Q411" s="757" cm="1">
        <f t="array" ref="Q411">INDEX($H411:$K411,0,MATCH(Q$364,$H$364:$K$364,0))*INDEX($J$358:$R$361,MATCH(Q$364,$I$358:$I$361,0),MATCH(Q$363,$J$357:$R$357,0))</f>
        <v>78</v>
      </c>
      <c r="R411" s="757" cm="1">
        <f t="array" ref="R411">INDEX($H411:$K411,0,MATCH(R$364,$H$364:$K$364,0))*INDEX($J$358:$R$361,MATCH(R$364,$I$358:$I$361,0),MATCH(R$363,$J$357:$R$357,0))</f>
        <v>24</v>
      </c>
      <c r="S411" s="757" cm="1">
        <f t="array" ref="S411">INDEX($H411:$K411,0,MATCH(S$364,$H$364:$K$364,0))*INDEX($J$358:$R$361,MATCH(S$364,$I$358:$I$361,0),MATCH(S$363,$J$357:$R$357,0))</f>
        <v>0</v>
      </c>
      <c r="T411" s="757" cm="1">
        <f t="array" ref="T411">INDEX($H411:$K411,0,MATCH(T$364,$H$364:$K$364,0))*INDEX($J$358:$R$361,MATCH(T$364,$I$358:$I$361,0),MATCH(T$363,$J$357:$R$357,0))</f>
        <v>18</v>
      </c>
      <c r="U411" s="757" cm="1">
        <f t="array" ref="U411">INDEX($H411:$K411,0,MATCH(U$364,$H$364:$K$364,0))*INDEX($J$358:$R$361,MATCH(U$364,$I$358:$I$361,0),MATCH(U$363,$J$357:$R$357,0))</f>
        <v>78</v>
      </c>
      <c r="V411" s="757" cm="1">
        <f t="array" ref="V411">INDEX($H411:$K411,0,MATCH(V$364,$H$364:$K$364,0))*INDEX($J$358:$R$361,MATCH(V$364,$I$358:$I$361,0),MATCH(V$363,$J$357:$R$357,0))</f>
        <v>12</v>
      </c>
      <c r="W411" s="757" cm="1">
        <f t="array" ref="W411">INDEX($H411:$K411,0,MATCH(W$364,$H$364:$K$364,0))*INDEX($J$358:$R$361,MATCH(W$364,$I$358:$I$361,0),MATCH(W$363,$J$357:$R$357,0))</f>
        <v>0</v>
      </c>
      <c r="X411" s="757" cm="1">
        <f t="array" ref="X411">INDEX($H411:$K411,0,MATCH(X$364,$H$364:$K$364,0))*INDEX($J$358:$R$361,MATCH(X$364,$I$358:$I$361,0),MATCH(X$363,$J$357:$R$357,0))</f>
        <v>18</v>
      </c>
      <c r="Y411" s="757" cm="1">
        <f t="array" ref="Y411">INDEX($H411:$K411,0,MATCH(Y$364,$H$364:$K$364,0))*INDEX($J$358:$R$361,MATCH(Y$364,$I$358:$I$361,0),MATCH(Y$363,$J$357:$R$357,0))</f>
        <v>78</v>
      </c>
      <c r="Z411" s="757" cm="1">
        <f t="array" ref="Z411">INDEX($H411:$K411,0,MATCH(Z$364,$H$364:$K$364,0))*INDEX($J$358:$R$361,MATCH(Z$364,$I$358:$I$361,0),MATCH(Z$363,$J$357:$R$357,0))</f>
        <v>12</v>
      </c>
      <c r="AA411" s="757" cm="1">
        <f t="array" ref="AA411">INDEX($H411:$K411,0,MATCH(AA$364,$H$364:$K$364,0))*INDEX($J$358:$R$361,MATCH(AA$364,$I$358:$I$361,0),MATCH(AA$363,$J$357:$R$357,0))</f>
        <v>0</v>
      </c>
      <c r="AB411" s="757" cm="1">
        <f t="array" ref="AB411">INDEX($H411:$K411,0,MATCH(AB$364,$H$364:$K$364,0))*INDEX($J$358:$R$361,MATCH(AB$364,$I$358:$I$361,0),MATCH(AB$363,$J$357:$R$357,0))</f>
        <v>18</v>
      </c>
      <c r="AC411" s="757" cm="1">
        <f t="array" ref="AC411">INDEX($H411:$K411,0,MATCH(AC$364,$H$364:$K$364,0))*INDEX($J$358:$R$361,MATCH(AC$364,$I$358:$I$361,0),MATCH(AC$363,$J$357:$R$357,0))</f>
        <v>78</v>
      </c>
      <c r="AD411" s="757" cm="1">
        <f t="array" ref="AD411">INDEX($H411:$K411,0,MATCH(AD$364,$H$364:$K$364,0))*INDEX($J$358:$R$361,MATCH(AD$364,$I$358:$I$361,0),MATCH(AD$363,$J$357:$R$357,0))</f>
        <v>12</v>
      </c>
      <c r="AE411" s="757" cm="1">
        <f t="array" ref="AE411">INDEX($H411:$K411,0,MATCH(AE$364,$H$364:$K$364,0))*INDEX($J$358:$R$361,MATCH(AE$364,$I$358:$I$361,0),MATCH(AE$363,$J$357:$R$357,0))</f>
        <v>0</v>
      </c>
      <c r="AF411" s="757" cm="1">
        <f t="array" ref="AF411">INDEX($H411:$K411,0,MATCH(AF$364,$H$364:$K$364,0))*INDEX($J$358:$R$361,MATCH(AF$364,$I$358:$I$361,0),MATCH(AF$363,$J$357:$R$357,0))</f>
        <v>18</v>
      </c>
      <c r="AG411" s="757" cm="1">
        <f t="array" ref="AG411">INDEX($H411:$K411,0,MATCH(AG$364,$H$364:$K$364,0))*INDEX($J$358:$R$361,MATCH(AG$364,$I$358:$I$361,0),MATCH(AG$363,$J$357:$R$357,0))</f>
        <v>78</v>
      </c>
      <c r="AH411" s="757" cm="1">
        <f t="array" ref="AH411">INDEX($H411:$K411,0,MATCH(AH$364,$H$364:$K$364,0))*INDEX($J$358:$R$361,MATCH(AH$364,$I$358:$I$361,0),MATCH(AH$363,$J$357:$R$357,0))</f>
        <v>12</v>
      </c>
      <c r="AI411" s="757" cm="1">
        <f t="array" ref="AI411">INDEX($H411:$K411,0,MATCH(AI$364,$H$364:$K$364,0))*INDEX($J$358:$R$361,MATCH(AI$364,$I$358:$I$361,0),MATCH(AI$363,$J$357:$R$357,0))</f>
        <v>0</v>
      </c>
      <c r="AJ411" s="757" cm="1">
        <f t="array" ref="AJ411">INDEX($H411:$K411,0,MATCH(AJ$364,$H$364:$K$364,0))*INDEX($J$358:$R$361,MATCH(AJ$364,$I$358:$I$361,0),MATCH(AJ$363,$J$357:$R$357,0))</f>
        <v>18</v>
      </c>
      <c r="AK411" s="757" cm="1">
        <f t="array" ref="AK411">INDEX($H411:$K411,0,MATCH(AK$364,$H$364:$K$364,0))*INDEX($J$358:$R$361,MATCH(AK$364,$I$358:$I$361,0),MATCH(AK$363,$J$357:$R$357,0))</f>
        <v>78</v>
      </c>
      <c r="AL411" s="757" cm="1">
        <f t="array" ref="AL411">INDEX($H411:$K411,0,MATCH(AL$364,$H$364:$K$364,0))*INDEX($J$358:$R$361,MATCH(AL$364,$I$358:$I$361,0),MATCH(AL$363,$J$357:$R$357,0))</f>
        <v>0</v>
      </c>
      <c r="AM411" s="757" cm="1">
        <f t="array" ref="AM411">INDEX($H411:$K411,0,MATCH(AM$364,$H$364:$K$364,0))*INDEX($J$358:$R$361,MATCH(AM$364,$I$358:$I$361,0),MATCH(AM$363,$J$357:$R$357,0))</f>
        <v>0</v>
      </c>
      <c r="AN411" s="757" cm="1">
        <f t="array" ref="AN411">INDEX($H411:$K411,0,MATCH(AN$364,$H$364:$K$364,0))*INDEX($J$358:$R$361,MATCH(AN$364,$I$358:$I$361,0),MATCH(AN$363,$J$357:$R$357,0))</f>
        <v>18</v>
      </c>
      <c r="AO411" s="757" cm="1">
        <f t="array" ref="AO411">INDEX($H411:$K411,0,MATCH(AO$364,$H$364:$K$364,0))*INDEX($J$358:$R$361,MATCH(AO$364,$I$358:$I$361,0),MATCH(AO$363,$J$357:$R$357,0))</f>
        <v>78</v>
      </c>
      <c r="AP411" s="757" cm="1">
        <f t="array" ref="AP411">INDEX($H411:$K411,0,MATCH(AP$364,$H$364:$K$364,0))*INDEX($J$358:$R$361,MATCH(AP$364,$I$358:$I$361,0),MATCH(AP$363,$J$357:$R$357,0))</f>
        <v>0</v>
      </c>
      <c r="AQ411" s="757" cm="1">
        <f t="array" ref="AQ411">INDEX($H411:$K411,0,MATCH(AQ$364,$H$364:$K$364,0))*INDEX($J$358:$R$361,MATCH(AQ$364,$I$358:$I$361,0),MATCH(AQ$363,$J$357:$R$357,0))</f>
        <v>0</v>
      </c>
      <c r="AR411" s="757" cm="1">
        <f t="array" ref="AR411">INDEX($H411:$K411,0,MATCH(AR$364,$H$364:$K$364,0))*INDEX($J$358:$R$361,MATCH(AR$364,$I$358:$I$361,0),MATCH(AR$363,$J$357:$R$357,0))</f>
        <v>18</v>
      </c>
      <c r="AS411" s="757" cm="1">
        <f t="array" ref="AS411">INDEX($H411:$K411,0,MATCH(AS$364,$H$364:$K$364,0))*INDEX($J$358:$R$361,MATCH(AS$364,$I$358:$I$361,0),MATCH(AS$363,$J$357:$R$357,0))</f>
        <v>78</v>
      </c>
      <c r="AT411" s="757" cm="1">
        <f t="array" ref="AT411">INDEX($H411:$K411,0,MATCH(AT$364,$H$364:$K$364,0))*INDEX($J$358:$R$361,MATCH(AT$364,$I$358:$I$361,0),MATCH(AT$363,$J$357:$R$357,0))</f>
        <v>0</v>
      </c>
      <c r="AU411" s="757" cm="1">
        <f t="array" ref="AU411">INDEX($H411:$K411,0,MATCH(AU$364,$H$364:$K$364,0))*INDEX($J$358:$R$361,MATCH(AU$364,$I$358:$I$361,0),MATCH(AU$363,$J$357:$R$357,0))</f>
        <v>0</v>
      </c>
      <c r="AV411" s="187"/>
      <c r="AW411" s="187"/>
      <c r="AX411" s="16"/>
      <c r="AY411" s="8"/>
      <c r="AZ411" s="8"/>
      <c r="BA411" s="8"/>
    </row>
    <row r="412" spans="1:53" ht="14.5" outlineLevel="1" x14ac:dyDescent="0.35">
      <c r="A412" s="6"/>
      <c r="B412" s="7"/>
      <c r="C412" s="17"/>
      <c r="D412" s="17"/>
      <c r="E412" s="17"/>
      <c r="F412" s="26"/>
      <c r="G412" s="26" t="str">
        <f t="shared" si="203"/>
        <v>YYAA2A1zd</v>
      </c>
      <c r="H412" s="223">
        <f t="shared" ref="H412:K412" si="219">INDEX($Z$184:$AC$196,MATCH($M172,$Y$184:$Y$196,0),MATCH(H$364,$Z$183:$AC$183,0))</f>
        <v>18</v>
      </c>
      <c r="I412" s="223">
        <f t="shared" si="219"/>
        <v>78</v>
      </c>
      <c r="J412" s="945">
        <f>INDEX($Z$184:$AC$196,MATCH($M172,$Y$184:$Y$196,0),MATCH(J$364,$Z$183:$AC$183,0))-13</f>
        <v>12</v>
      </c>
      <c r="K412" s="223">
        <f t="shared" si="219"/>
        <v>0</v>
      </c>
      <c r="L412" s="757" cm="1">
        <f t="array" ref="L412">INDEX($H412:$K412,0,MATCH(L$364,$H$364:$K$364,0))*INDEX($J$358:$R$361,MATCH(L$364,$I$358:$I$361,0),MATCH(L$363,$J$357:$R$357,0))</f>
        <v>18</v>
      </c>
      <c r="M412" s="757" cm="1">
        <f t="array" ref="M412">INDEX($H412:$K412,0,MATCH(M$364,$H$364:$K$364,0))*INDEX($J$358:$R$361,MATCH(M$364,$I$358:$I$361,0),MATCH(M$363,$J$357:$R$357,0))</f>
        <v>78</v>
      </c>
      <c r="N412" s="757" cm="1">
        <f t="array" ref="N412">INDEX($H412:$K412,0,MATCH(N$364,$H$364:$K$364,0))*INDEX($J$358:$R$361,MATCH(N$364,$I$358:$I$361,0),MATCH(N$363,$J$357:$R$357,0))</f>
        <v>24</v>
      </c>
      <c r="O412" s="757" cm="1">
        <f t="array" ref="O412">INDEX($H412:$K412,0,MATCH(O$364,$H$364:$K$364,0))*INDEX($J$358:$R$361,MATCH(O$364,$I$358:$I$361,0),MATCH(O$363,$J$357:$R$357,0))</f>
        <v>0</v>
      </c>
      <c r="P412" s="757" cm="1">
        <f t="array" ref="P412">INDEX($H412:$K412,0,MATCH(P$364,$H$364:$K$364,0))*INDEX($J$358:$R$361,MATCH(P$364,$I$358:$I$361,0),MATCH(P$363,$J$357:$R$357,0))</f>
        <v>18</v>
      </c>
      <c r="Q412" s="757" cm="1">
        <f t="array" ref="Q412">INDEX($H412:$K412,0,MATCH(Q$364,$H$364:$K$364,0))*INDEX($J$358:$R$361,MATCH(Q$364,$I$358:$I$361,0),MATCH(Q$363,$J$357:$R$357,0))</f>
        <v>78</v>
      </c>
      <c r="R412" s="757" cm="1">
        <f t="array" ref="R412">INDEX($H412:$K412,0,MATCH(R$364,$H$364:$K$364,0))*INDEX($J$358:$R$361,MATCH(R$364,$I$358:$I$361,0),MATCH(R$363,$J$357:$R$357,0))</f>
        <v>24</v>
      </c>
      <c r="S412" s="757" cm="1">
        <f t="array" ref="S412">INDEX($H412:$K412,0,MATCH(S$364,$H$364:$K$364,0))*INDEX($J$358:$R$361,MATCH(S$364,$I$358:$I$361,0),MATCH(S$363,$J$357:$R$357,0))</f>
        <v>0</v>
      </c>
      <c r="T412" s="757" cm="1">
        <f t="array" ref="T412">INDEX($H412:$K412,0,MATCH(T$364,$H$364:$K$364,0))*INDEX($J$358:$R$361,MATCH(T$364,$I$358:$I$361,0),MATCH(T$363,$J$357:$R$357,0))</f>
        <v>18</v>
      </c>
      <c r="U412" s="757" cm="1">
        <f t="array" ref="U412">INDEX($H412:$K412,0,MATCH(U$364,$H$364:$K$364,0))*INDEX($J$358:$R$361,MATCH(U$364,$I$358:$I$361,0),MATCH(U$363,$J$357:$R$357,0))</f>
        <v>78</v>
      </c>
      <c r="V412" s="757" cm="1">
        <f t="array" ref="V412">INDEX($H412:$K412,0,MATCH(V$364,$H$364:$K$364,0))*INDEX($J$358:$R$361,MATCH(V$364,$I$358:$I$361,0),MATCH(V$363,$J$357:$R$357,0))</f>
        <v>12</v>
      </c>
      <c r="W412" s="757" cm="1">
        <f t="array" ref="W412">INDEX($H412:$K412,0,MATCH(W$364,$H$364:$K$364,0))*INDEX($J$358:$R$361,MATCH(W$364,$I$358:$I$361,0),MATCH(W$363,$J$357:$R$357,0))</f>
        <v>0</v>
      </c>
      <c r="X412" s="757" cm="1">
        <f t="array" ref="X412">INDEX($H412:$K412,0,MATCH(X$364,$H$364:$K$364,0))*INDEX($J$358:$R$361,MATCH(X$364,$I$358:$I$361,0),MATCH(X$363,$J$357:$R$357,0))</f>
        <v>18</v>
      </c>
      <c r="Y412" s="757" cm="1">
        <f t="array" ref="Y412">INDEX($H412:$K412,0,MATCH(Y$364,$H$364:$K$364,0))*INDEX($J$358:$R$361,MATCH(Y$364,$I$358:$I$361,0),MATCH(Y$363,$J$357:$R$357,0))</f>
        <v>78</v>
      </c>
      <c r="Z412" s="757" cm="1">
        <f t="array" ref="Z412">INDEX($H412:$K412,0,MATCH(Z$364,$H$364:$K$364,0))*INDEX($J$358:$R$361,MATCH(Z$364,$I$358:$I$361,0),MATCH(Z$363,$J$357:$R$357,0))</f>
        <v>12</v>
      </c>
      <c r="AA412" s="757" cm="1">
        <f t="array" ref="AA412">INDEX($H412:$K412,0,MATCH(AA$364,$H$364:$K$364,0))*INDEX($J$358:$R$361,MATCH(AA$364,$I$358:$I$361,0),MATCH(AA$363,$J$357:$R$357,0))</f>
        <v>0</v>
      </c>
      <c r="AB412" s="757" cm="1">
        <f t="array" ref="AB412">INDEX($H412:$K412,0,MATCH(AB$364,$H$364:$K$364,0))*INDEX($J$358:$R$361,MATCH(AB$364,$I$358:$I$361,0),MATCH(AB$363,$J$357:$R$357,0))</f>
        <v>18</v>
      </c>
      <c r="AC412" s="757" cm="1">
        <f t="array" ref="AC412">INDEX($H412:$K412,0,MATCH(AC$364,$H$364:$K$364,0))*INDEX($J$358:$R$361,MATCH(AC$364,$I$358:$I$361,0),MATCH(AC$363,$J$357:$R$357,0))</f>
        <v>78</v>
      </c>
      <c r="AD412" s="757" cm="1">
        <f t="array" ref="AD412">INDEX($H412:$K412,0,MATCH(AD$364,$H$364:$K$364,0))*INDEX($J$358:$R$361,MATCH(AD$364,$I$358:$I$361,0),MATCH(AD$363,$J$357:$R$357,0))</f>
        <v>12</v>
      </c>
      <c r="AE412" s="757" cm="1">
        <f t="array" ref="AE412">INDEX($H412:$K412,0,MATCH(AE$364,$H$364:$K$364,0))*INDEX($J$358:$R$361,MATCH(AE$364,$I$358:$I$361,0),MATCH(AE$363,$J$357:$R$357,0))</f>
        <v>0</v>
      </c>
      <c r="AF412" s="757" cm="1">
        <f t="array" ref="AF412">INDEX($H412:$K412,0,MATCH(AF$364,$H$364:$K$364,0))*INDEX($J$358:$R$361,MATCH(AF$364,$I$358:$I$361,0),MATCH(AF$363,$J$357:$R$357,0))</f>
        <v>18</v>
      </c>
      <c r="AG412" s="757" cm="1">
        <f t="array" ref="AG412">INDEX($H412:$K412,0,MATCH(AG$364,$H$364:$K$364,0))*INDEX($J$358:$R$361,MATCH(AG$364,$I$358:$I$361,0),MATCH(AG$363,$J$357:$R$357,0))</f>
        <v>78</v>
      </c>
      <c r="AH412" s="757" cm="1">
        <f t="array" ref="AH412">INDEX($H412:$K412,0,MATCH(AH$364,$H$364:$K$364,0))*INDEX($J$358:$R$361,MATCH(AH$364,$I$358:$I$361,0),MATCH(AH$363,$J$357:$R$357,0))</f>
        <v>12</v>
      </c>
      <c r="AI412" s="757" cm="1">
        <f t="array" ref="AI412">INDEX($H412:$K412,0,MATCH(AI$364,$H$364:$K$364,0))*INDEX($J$358:$R$361,MATCH(AI$364,$I$358:$I$361,0),MATCH(AI$363,$J$357:$R$357,0))</f>
        <v>0</v>
      </c>
      <c r="AJ412" s="757" cm="1">
        <f t="array" ref="AJ412">INDEX($H412:$K412,0,MATCH(AJ$364,$H$364:$K$364,0))*INDEX($J$358:$R$361,MATCH(AJ$364,$I$358:$I$361,0),MATCH(AJ$363,$J$357:$R$357,0))</f>
        <v>18</v>
      </c>
      <c r="AK412" s="757" cm="1">
        <f t="array" ref="AK412">INDEX($H412:$K412,0,MATCH(AK$364,$H$364:$K$364,0))*INDEX($J$358:$R$361,MATCH(AK$364,$I$358:$I$361,0),MATCH(AK$363,$J$357:$R$357,0))</f>
        <v>78</v>
      </c>
      <c r="AL412" s="757" cm="1">
        <f t="array" ref="AL412">INDEX($H412:$K412,0,MATCH(AL$364,$H$364:$K$364,0))*INDEX($J$358:$R$361,MATCH(AL$364,$I$358:$I$361,0),MATCH(AL$363,$J$357:$R$357,0))</f>
        <v>0</v>
      </c>
      <c r="AM412" s="757" cm="1">
        <f t="array" ref="AM412">INDEX($H412:$K412,0,MATCH(AM$364,$H$364:$K$364,0))*INDEX($J$358:$R$361,MATCH(AM$364,$I$358:$I$361,0),MATCH(AM$363,$J$357:$R$357,0))</f>
        <v>0</v>
      </c>
      <c r="AN412" s="757" cm="1">
        <f t="array" ref="AN412">INDEX($H412:$K412,0,MATCH(AN$364,$H$364:$K$364,0))*INDEX($J$358:$R$361,MATCH(AN$364,$I$358:$I$361,0),MATCH(AN$363,$J$357:$R$357,0))</f>
        <v>18</v>
      </c>
      <c r="AO412" s="757" cm="1">
        <f t="array" ref="AO412">INDEX($H412:$K412,0,MATCH(AO$364,$H$364:$K$364,0))*INDEX($J$358:$R$361,MATCH(AO$364,$I$358:$I$361,0),MATCH(AO$363,$J$357:$R$357,0))</f>
        <v>78</v>
      </c>
      <c r="AP412" s="757" cm="1">
        <f t="array" ref="AP412">INDEX($H412:$K412,0,MATCH(AP$364,$H$364:$K$364,0))*INDEX($J$358:$R$361,MATCH(AP$364,$I$358:$I$361,0),MATCH(AP$363,$J$357:$R$357,0))</f>
        <v>0</v>
      </c>
      <c r="AQ412" s="757" cm="1">
        <f t="array" ref="AQ412">INDEX($H412:$K412,0,MATCH(AQ$364,$H$364:$K$364,0))*INDEX($J$358:$R$361,MATCH(AQ$364,$I$358:$I$361,0),MATCH(AQ$363,$J$357:$R$357,0))</f>
        <v>0</v>
      </c>
      <c r="AR412" s="757" cm="1">
        <f t="array" ref="AR412">INDEX($H412:$K412,0,MATCH(AR$364,$H$364:$K$364,0))*INDEX($J$358:$R$361,MATCH(AR$364,$I$358:$I$361,0),MATCH(AR$363,$J$357:$R$357,0))</f>
        <v>18</v>
      </c>
      <c r="AS412" s="757" cm="1">
        <f t="array" ref="AS412">INDEX($H412:$K412,0,MATCH(AS$364,$H$364:$K$364,0))*INDEX($J$358:$R$361,MATCH(AS$364,$I$358:$I$361,0),MATCH(AS$363,$J$357:$R$357,0))</f>
        <v>78</v>
      </c>
      <c r="AT412" s="757" cm="1">
        <f t="array" ref="AT412">INDEX($H412:$K412,0,MATCH(AT$364,$H$364:$K$364,0))*INDEX($J$358:$R$361,MATCH(AT$364,$I$358:$I$361,0),MATCH(AT$363,$J$357:$R$357,0))</f>
        <v>0</v>
      </c>
      <c r="AU412" s="757" cm="1">
        <f t="array" ref="AU412">INDEX($H412:$K412,0,MATCH(AU$364,$H$364:$K$364,0))*INDEX($J$358:$R$361,MATCH(AU$364,$I$358:$I$361,0),MATCH(AU$363,$J$357:$R$357,0))</f>
        <v>0</v>
      </c>
      <c r="AV412" s="187"/>
      <c r="AW412" s="187"/>
      <c r="AX412" s="16"/>
      <c r="AY412" s="8"/>
      <c r="AZ412" s="8"/>
      <c r="BA412" s="8"/>
    </row>
    <row r="413" spans="1:53" ht="14.5" outlineLevel="1" x14ac:dyDescent="0.35">
      <c r="A413" s="6"/>
      <c r="B413" s="7"/>
      <c r="C413" s="17"/>
      <c r="D413" s="17"/>
      <c r="E413" s="17"/>
      <c r="F413" s="26"/>
      <c r="G413" s="26" t="str">
        <f t="shared" si="203"/>
        <v>AYWA2A1a</v>
      </c>
      <c r="H413" s="223">
        <f t="shared" ref="H413:K413" si="220">INDEX($Z$184:$AC$196,MATCH($M173,$Y$184:$Y$196,0),MATCH(H$364,$Z$183:$AC$183,0))</f>
        <v>0</v>
      </c>
      <c r="I413" s="223">
        <f t="shared" si="220"/>
        <v>20</v>
      </c>
      <c r="J413" s="223">
        <f t="shared" si="220"/>
        <v>0</v>
      </c>
      <c r="K413" s="223">
        <f t="shared" si="220"/>
        <v>0</v>
      </c>
      <c r="L413" s="757" cm="1">
        <f t="array" ref="L413">INDEX($H413:$K413,0,MATCH(L$364,$H$364:$K$364,0))*INDEX($J$358:$R$361,MATCH(L$364,$I$358:$I$361,0),MATCH(L$363,$J$357:$R$357,0))</f>
        <v>0</v>
      </c>
      <c r="M413" s="757" cm="1">
        <f t="array" ref="M413">INDEX($H413:$K413,0,MATCH(M$364,$H$364:$K$364,0))*INDEX($J$358:$R$361,MATCH(M$364,$I$358:$I$361,0),MATCH(M$363,$J$357:$R$357,0))</f>
        <v>20</v>
      </c>
      <c r="N413" s="757" cm="1">
        <f t="array" ref="N413">INDEX($H413:$K413,0,MATCH(N$364,$H$364:$K$364,0))*INDEX($J$358:$R$361,MATCH(N$364,$I$358:$I$361,0),MATCH(N$363,$J$357:$R$357,0))</f>
        <v>0</v>
      </c>
      <c r="O413" s="757" cm="1">
        <f t="array" ref="O413">INDEX($H413:$K413,0,MATCH(O$364,$H$364:$K$364,0))*INDEX($J$358:$R$361,MATCH(O$364,$I$358:$I$361,0),MATCH(O$363,$J$357:$R$357,0))</f>
        <v>0</v>
      </c>
      <c r="P413" s="757" cm="1">
        <f t="array" ref="P413">INDEX($H413:$K413,0,MATCH(P$364,$H$364:$K$364,0))*INDEX($J$358:$R$361,MATCH(P$364,$I$358:$I$361,0),MATCH(P$363,$J$357:$R$357,0))</f>
        <v>0</v>
      </c>
      <c r="Q413" s="757" cm="1">
        <f t="array" ref="Q413">INDEX($H413:$K413,0,MATCH(Q$364,$H$364:$K$364,0))*INDEX($J$358:$R$361,MATCH(Q$364,$I$358:$I$361,0),MATCH(Q$363,$J$357:$R$357,0))</f>
        <v>20</v>
      </c>
      <c r="R413" s="757" cm="1">
        <f t="array" ref="R413">INDEX($H413:$K413,0,MATCH(R$364,$H$364:$K$364,0))*INDEX($J$358:$R$361,MATCH(R$364,$I$358:$I$361,0),MATCH(R$363,$J$357:$R$357,0))</f>
        <v>0</v>
      </c>
      <c r="S413" s="757" cm="1">
        <f t="array" ref="S413">INDEX($H413:$K413,0,MATCH(S$364,$H$364:$K$364,0))*INDEX($J$358:$R$361,MATCH(S$364,$I$358:$I$361,0),MATCH(S$363,$J$357:$R$357,0))</f>
        <v>0</v>
      </c>
      <c r="T413" s="757" cm="1">
        <f t="array" ref="T413">INDEX($H413:$K413,0,MATCH(T$364,$H$364:$K$364,0))*INDEX($J$358:$R$361,MATCH(T$364,$I$358:$I$361,0),MATCH(T$363,$J$357:$R$357,0))</f>
        <v>0</v>
      </c>
      <c r="U413" s="757" cm="1">
        <f t="array" ref="U413">INDEX($H413:$K413,0,MATCH(U$364,$H$364:$K$364,0))*INDEX($J$358:$R$361,MATCH(U$364,$I$358:$I$361,0),MATCH(U$363,$J$357:$R$357,0))</f>
        <v>20</v>
      </c>
      <c r="V413" s="757" cm="1">
        <f t="array" ref="V413">INDEX($H413:$K413,0,MATCH(V$364,$H$364:$K$364,0))*INDEX($J$358:$R$361,MATCH(V$364,$I$358:$I$361,0),MATCH(V$363,$J$357:$R$357,0))</f>
        <v>0</v>
      </c>
      <c r="W413" s="757" cm="1">
        <f t="array" ref="W413">INDEX($H413:$K413,0,MATCH(W$364,$H$364:$K$364,0))*INDEX($J$358:$R$361,MATCH(W$364,$I$358:$I$361,0),MATCH(W$363,$J$357:$R$357,0))</f>
        <v>0</v>
      </c>
      <c r="X413" s="757" cm="1">
        <f t="array" ref="X413">INDEX($H413:$K413,0,MATCH(X$364,$H$364:$K$364,0))*INDEX($J$358:$R$361,MATCH(X$364,$I$358:$I$361,0),MATCH(X$363,$J$357:$R$357,0))</f>
        <v>0</v>
      </c>
      <c r="Y413" s="757" cm="1">
        <f t="array" ref="Y413">INDEX($H413:$K413,0,MATCH(Y$364,$H$364:$K$364,0))*INDEX($J$358:$R$361,MATCH(Y$364,$I$358:$I$361,0),MATCH(Y$363,$J$357:$R$357,0))</f>
        <v>20</v>
      </c>
      <c r="Z413" s="757" cm="1">
        <f t="array" ref="Z413">INDEX($H413:$K413,0,MATCH(Z$364,$H$364:$K$364,0))*INDEX($J$358:$R$361,MATCH(Z$364,$I$358:$I$361,0),MATCH(Z$363,$J$357:$R$357,0))</f>
        <v>0</v>
      </c>
      <c r="AA413" s="757" cm="1">
        <f t="array" ref="AA413">INDEX($H413:$K413,0,MATCH(AA$364,$H$364:$K$364,0))*INDEX($J$358:$R$361,MATCH(AA$364,$I$358:$I$361,0),MATCH(AA$363,$J$357:$R$357,0))</f>
        <v>0</v>
      </c>
      <c r="AB413" s="757" cm="1">
        <f t="array" ref="AB413">INDEX($H413:$K413,0,MATCH(AB$364,$H$364:$K$364,0))*INDEX($J$358:$R$361,MATCH(AB$364,$I$358:$I$361,0),MATCH(AB$363,$J$357:$R$357,0))</f>
        <v>0</v>
      </c>
      <c r="AC413" s="757" cm="1">
        <f t="array" ref="AC413">INDEX($H413:$K413,0,MATCH(AC$364,$H$364:$K$364,0))*INDEX($J$358:$R$361,MATCH(AC$364,$I$358:$I$361,0),MATCH(AC$363,$J$357:$R$357,0))</f>
        <v>20</v>
      </c>
      <c r="AD413" s="757" cm="1">
        <f t="array" ref="AD413">INDEX($H413:$K413,0,MATCH(AD$364,$H$364:$K$364,0))*INDEX($J$358:$R$361,MATCH(AD$364,$I$358:$I$361,0),MATCH(AD$363,$J$357:$R$357,0))</f>
        <v>0</v>
      </c>
      <c r="AE413" s="757" cm="1">
        <f t="array" ref="AE413">INDEX($H413:$K413,0,MATCH(AE$364,$H$364:$K$364,0))*INDEX($J$358:$R$361,MATCH(AE$364,$I$358:$I$361,0),MATCH(AE$363,$J$357:$R$357,0))</f>
        <v>0</v>
      </c>
      <c r="AF413" s="757" cm="1">
        <f t="array" ref="AF413">INDEX($H413:$K413,0,MATCH(AF$364,$H$364:$K$364,0))*INDEX($J$358:$R$361,MATCH(AF$364,$I$358:$I$361,0),MATCH(AF$363,$J$357:$R$357,0))</f>
        <v>0</v>
      </c>
      <c r="AG413" s="757" cm="1">
        <f t="array" ref="AG413">INDEX($H413:$K413,0,MATCH(AG$364,$H$364:$K$364,0))*INDEX($J$358:$R$361,MATCH(AG$364,$I$358:$I$361,0),MATCH(AG$363,$J$357:$R$357,0))</f>
        <v>20</v>
      </c>
      <c r="AH413" s="757" cm="1">
        <f t="array" ref="AH413">INDEX($H413:$K413,0,MATCH(AH$364,$H$364:$K$364,0))*INDEX($J$358:$R$361,MATCH(AH$364,$I$358:$I$361,0),MATCH(AH$363,$J$357:$R$357,0))</f>
        <v>0</v>
      </c>
      <c r="AI413" s="757" cm="1">
        <f t="array" ref="AI413">INDEX($H413:$K413,0,MATCH(AI$364,$H$364:$K$364,0))*INDEX($J$358:$R$361,MATCH(AI$364,$I$358:$I$361,0),MATCH(AI$363,$J$357:$R$357,0))</f>
        <v>0</v>
      </c>
      <c r="AJ413" s="757" cm="1">
        <f t="array" ref="AJ413">INDEX($H413:$K413,0,MATCH(AJ$364,$H$364:$K$364,0))*INDEX($J$358:$R$361,MATCH(AJ$364,$I$358:$I$361,0),MATCH(AJ$363,$J$357:$R$357,0))</f>
        <v>0</v>
      </c>
      <c r="AK413" s="757" cm="1">
        <f t="array" ref="AK413">INDEX($H413:$K413,0,MATCH(AK$364,$H$364:$K$364,0))*INDEX($J$358:$R$361,MATCH(AK$364,$I$358:$I$361,0),MATCH(AK$363,$J$357:$R$357,0))</f>
        <v>20</v>
      </c>
      <c r="AL413" s="757" cm="1">
        <f t="array" ref="AL413">INDEX($H413:$K413,0,MATCH(AL$364,$H$364:$K$364,0))*INDEX($J$358:$R$361,MATCH(AL$364,$I$358:$I$361,0),MATCH(AL$363,$J$357:$R$357,0))</f>
        <v>0</v>
      </c>
      <c r="AM413" s="757" cm="1">
        <f t="array" ref="AM413">INDEX($H413:$K413,0,MATCH(AM$364,$H$364:$K$364,0))*INDEX($J$358:$R$361,MATCH(AM$364,$I$358:$I$361,0),MATCH(AM$363,$J$357:$R$357,0))</f>
        <v>0</v>
      </c>
      <c r="AN413" s="757" cm="1">
        <f t="array" ref="AN413">INDEX($H413:$K413,0,MATCH(AN$364,$H$364:$K$364,0))*INDEX($J$358:$R$361,MATCH(AN$364,$I$358:$I$361,0),MATCH(AN$363,$J$357:$R$357,0))</f>
        <v>0</v>
      </c>
      <c r="AO413" s="757" cm="1">
        <f t="array" ref="AO413">INDEX($H413:$K413,0,MATCH(AO$364,$H$364:$K$364,0))*INDEX($J$358:$R$361,MATCH(AO$364,$I$358:$I$361,0),MATCH(AO$363,$J$357:$R$357,0))</f>
        <v>20</v>
      </c>
      <c r="AP413" s="757" cm="1">
        <f t="array" ref="AP413">INDEX($H413:$K413,0,MATCH(AP$364,$H$364:$K$364,0))*INDEX($J$358:$R$361,MATCH(AP$364,$I$358:$I$361,0),MATCH(AP$363,$J$357:$R$357,0))</f>
        <v>0</v>
      </c>
      <c r="AQ413" s="757" cm="1">
        <f t="array" ref="AQ413">INDEX($H413:$K413,0,MATCH(AQ$364,$H$364:$K$364,0))*INDEX($J$358:$R$361,MATCH(AQ$364,$I$358:$I$361,0),MATCH(AQ$363,$J$357:$R$357,0))</f>
        <v>0</v>
      </c>
      <c r="AR413" s="757" cm="1">
        <f t="array" ref="AR413">INDEX($H413:$K413,0,MATCH(AR$364,$H$364:$K$364,0))*INDEX($J$358:$R$361,MATCH(AR$364,$I$358:$I$361,0),MATCH(AR$363,$J$357:$R$357,0))</f>
        <v>0</v>
      </c>
      <c r="AS413" s="757" cm="1">
        <f t="array" ref="AS413">INDEX($H413:$K413,0,MATCH(AS$364,$H$364:$K$364,0))*INDEX($J$358:$R$361,MATCH(AS$364,$I$358:$I$361,0),MATCH(AS$363,$J$357:$R$357,0))</f>
        <v>20</v>
      </c>
      <c r="AT413" s="757" cm="1">
        <f t="array" ref="AT413">INDEX($H413:$K413,0,MATCH(AT$364,$H$364:$K$364,0))*INDEX($J$358:$R$361,MATCH(AT$364,$I$358:$I$361,0),MATCH(AT$363,$J$357:$R$357,0))</f>
        <v>0</v>
      </c>
      <c r="AU413" s="757" cm="1">
        <f t="array" ref="AU413">INDEX($H413:$K413,0,MATCH(AU$364,$H$364:$K$364,0))*INDEX($J$358:$R$361,MATCH(AU$364,$I$358:$I$361,0),MATCH(AU$363,$J$357:$R$357,0))</f>
        <v>0</v>
      </c>
      <c r="AV413" s="187"/>
      <c r="AW413" s="187"/>
      <c r="AX413" s="16"/>
      <c r="AY413" s="8"/>
      <c r="AZ413" s="8"/>
      <c r="BA413" s="8"/>
    </row>
    <row r="414" spans="1:53" ht="14.5" outlineLevel="1" x14ac:dyDescent="0.35">
      <c r="A414" s="6"/>
      <c r="B414" s="7"/>
      <c r="C414" s="17"/>
      <c r="D414" s="17"/>
      <c r="E414" s="17"/>
      <c r="F414" s="26"/>
      <c r="G414" s="26" t="str">
        <f t="shared" si="203"/>
        <v>AANWA1a</v>
      </c>
      <c r="H414" s="223">
        <f t="shared" ref="H414:K414" si="221">INDEX($Z$184:$AC$196,MATCH($M174,$Y$184:$Y$196,0),MATCH(H$364,$Z$183:$AC$183,0))</f>
        <v>0</v>
      </c>
      <c r="I414" s="223">
        <f t="shared" si="221"/>
        <v>20</v>
      </c>
      <c r="J414" s="223">
        <f t="shared" si="221"/>
        <v>0</v>
      </c>
      <c r="K414" s="223">
        <f t="shared" si="221"/>
        <v>0</v>
      </c>
      <c r="L414" s="757" cm="1">
        <f t="array" ref="L414">INDEX($H414:$K414,0,MATCH(L$364,$H$364:$K$364,0))*INDEX($J$358:$R$361,MATCH(L$364,$I$358:$I$361,0),MATCH(L$363,$J$357:$R$357,0))</f>
        <v>0</v>
      </c>
      <c r="M414" s="757" cm="1">
        <f t="array" ref="M414">INDEX($H414:$K414,0,MATCH(M$364,$H$364:$K$364,0))*INDEX($J$358:$R$361,MATCH(M$364,$I$358:$I$361,0),MATCH(M$363,$J$357:$R$357,0))</f>
        <v>20</v>
      </c>
      <c r="N414" s="757" cm="1">
        <f t="array" ref="N414">INDEX($H414:$K414,0,MATCH(N$364,$H$364:$K$364,0))*INDEX($J$358:$R$361,MATCH(N$364,$I$358:$I$361,0),MATCH(N$363,$J$357:$R$357,0))</f>
        <v>0</v>
      </c>
      <c r="O414" s="757" cm="1">
        <f t="array" ref="O414">INDEX($H414:$K414,0,MATCH(O$364,$H$364:$K$364,0))*INDEX($J$358:$R$361,MATCH(O$364,$I$358:$I$361,0),MATCH(O$363,$J$357:$R$357,0))</f>
        <v>0</v>
      </c>
      <c r="P414" s="757" cm="1">
        <f t="array" ref="P414">INDEX($H414:$K414,0,MATCH(P$364,$H$364:$K$364,0))*INDEX($J$358:$R$361,MATCH(P$364,$I$358:$I$361,0),MATCH(P$363,$J$357:$R$357,0))</f>
        <v>0</v>
      </c>
      <c r="Q414" s="757" cm="1">
        <f t="array" ref="Q414">INDEX($H414:$K414,0,MATCH(Q$364,$H$364:$K$364,0))*INDEX($J$358:$R$361,MATCH(Q$364,$I$358:$I$361,0),MATCH(Q$363,$J$357:$R$357,0))</f>
        <v>20</v>
      </c>
      <c r="R414" s="757" cm="1">
        <f t="array" ref="R414">INDEX($H414:$K414,0,MATCH(R$364,$H$364:$K$364,0))*INDEX($J$358:$R$361,MATCH(R$364,$I$358:$I$361,0),MATCH(R$363,$J$357:$R$357,0))</f>
        <v>0</v>
      </c>
      <c r="S414" s="757" cm="1">
        <f t="array" ref="S414">INDEX($H414:$K414,0,MATCH(S$364,$H$364:$K$364,0))*INDEX($J$358:$R$361,MATCH(S$364,$I$358:$I$361,0),MATCH(S$363,$J$357:$R$357,0))</f>
        <v>0</v>
      </c>
      <c r="T414" s="757" cm="1">
        <f t="array" ref="T414">INDEX($H414:$K414,0,MATCH(T$364,$H$364:$K$364,0))*INDEX($J$358:$R$361,MATCH(T$364,$I$358:$I$361,0),MATCH(T$363,$J$357:$R$357,0))</f>
        <v>0</v>
      </c>
      <c r="U414" s="757" cm="1">
        <f t="array" ref="U414">INDEX($H414:$K414,0,MATCH(U$364,$H$364:$K$364,0))*INDEX($J$358:$R$361,MATCH(U$364,$I$358:$I$361,0),MATCH(U$363,$J$357:$R$357,0))</f>
        <v>20</v>
      </c>
      <c r="V414" s="757" cm="1">
        <f t="array" ref="V414">INDEX($H414:$K414,0,MATCH(V$364,$H$364:$K$364,0))*INDEX($J$358:$R$361,MATCH(V$364,$I$358:$I$361,0),MATCH(V$363,$J$357:$R$357,0))</f>
        <v>0</v>
      </c>
      <c r="W414" s="757" cm="1">
        <f t="array" ref="W414">INDEX($H414:$K414,0,MATCH(W$364,$H$364:$K$364,0))*INDEX($J$358:$R$361,MATCH(W$364,$I$358:$I$361,0),MATCH(W$363,$J$357:$R$357,0))</f>
        <v>0</v>
      </c>
      <c r="X414" s="757" cm="1">
        <f t="array" ref="X414">INDEX($H414:$K414,0,MATCH(X$364,$H$364:$K$364,0))*INDEX($J$358:$R$361,MATCH(X$364,$I$358:$I$361,0),MATCH(X$363,$J$357:$R$357,0))</f>
        <v>0</v>
      </c>
      <c r="Y414" s="757" cm="1">
        <f t="array" ref="Y414">INDEX($H414:$K414,0,MATCH(Y$364,$H$364:$K$364,0))*INDEX($J$358:$R$361,MATCH(Y$364,$I$358:$I$361,0),MATCH(Y$363,$J$357:$R$357,0))</f>
        <v>20</v>
      </c>
      <c r="Z414" s="757" cm="1">
        <f t="array" ref="Z414">INDEX($H414:$K414,0,MATCH(Z$364,$H$364:$K$364,0))*INDEX($J$358:$R$361,MATCH(Z$364,$I$358:$I$361,0),MATCH(Z$363,$J$357:$R$357,0))</f>
        <v>0</v>
      </c>
      <c r="AA414" s="757" cm="1">
        <f t="array" ref="AA414">INDEX($H414:$K414,0,MATCH(AA$364,$H$364:$K$364,0))*INDEX($J$358:$R$361,MATCH(AA$364,$I$358:$I$361,0),MATCH(AA$363,$J$357:$R$357,0))</f>
        <v>0</v>
      </c>
      <c r="AB414" s="757" cm="1">
        <f t="array" ref="AB414">INDEX($H414:$K414,0,MATCH(AB$364,$H$364:$K$364,0))*INDEX($J$358:$R$361,MATCH(AB$364,$I$358:$I$361,0),MATCH(AB$363,$J$357:$R$357,0))</f>
        <v>0</v>
      </c>
      <c r="AC414" s="757" cm="1">
        <f t="array" ref="AC414">INDEX($H414:$K414,0,MATCH(AC$364,$H$364:$K$364,0))*INDEX($J$358:$R$361,MATCH(AC$364,$I$358:$I$361,0),MATCH(AC$363,$J$357:$R$357,0))</f>
        <v>20</v>
      </c>
      <c r="AD414" s="757" cm="1">
        <f t="array" ref="AD414">INDEX($H414:$K414,0,MATCH(AD$364,$H$364:$K$364,0))*INDEX($J$358:$R$361,MATCH(AD$364,$I$358:$I$361,0),MATCH(AD$363,$J$357:$R$357,0))</f>
        <v>0</v>
      </c>
      <c r="AE414" s="757" cm="1">
        <f t="array" ref="AE414">INDEX($H414:$K414,0,MATCH(AE$364,$H$364:$K$364,0))*INDEX($J$358:$R$361,MATCH(AE$364,$I$358:$I$361,0),MATCH(AE$363,$J$357:$R$357,0))</f>
        <v>0</v>
      </c>
      <c r="AF414" s="757" cm="1">
        <f t="array" ref="AF414">INDEX($H414:$K414,0,MATCH(AF$364,$H$364:$K$364,0))*INDEX($J$358:$R$361,MATCH(AF$364,$I$358:$I$361,0),MATCH(AF$363,$J$357:$R$357,0))</f>
        <v>0</v>
      </c>
      <c r="AG414" s="757" cm="1">
        <f t="array" ref="AG414">INDEX($H414:$K414,0,MATCH(AG$364,$H$364:$K$364,0))*INDEX($J$358:$R$361,MATCH(AG$364,$I$358:$I$361,0),MATCH(AG$363,$J$357:$R$357,0))</f>
        <v>20</v>
      </c>
      <c r="AH414" s="757" cm="1">
        <f t="array" ref="AH414">INDEX($H414:$K414,0,MATCH(AH$364,$H$364:$K$364,0))*INDEX($J$358:$R$361,MATCH(AH$364,$I$358:$I$361,0),MATCH(AH$363,$J$357:$R$357,0))</f>
        <v>0</v>
      </c>
      <c r="AI414" s="757" cm="1">
        <f t="array" ref="AI414">INDEX($H414:$K414,0,MATCH(AI$364,$H$364:$K$364,0))*INDEX($J$358:$R$361,MATCH(AI$364,$I$358:$I$361,0),MATCH(AI$363,$J$357:$R$357,0))</f>
        <v>0</v>
      </c>
      <c r="AJ414" s="757" cm="1">
        <f t="array" ref="AJ414">INDEX($H414:$K414,0,MATCH(AJ$364,$H$364:$K$364,0))*INDEX($J$358:$R$361,MATCH(AJ$364,$I$358:$I$361,0),MATCH(AJ$363,$J$357:$R$357,0))</f>
        <v>0</v>
      </c>
      <c r="AK414" s="757" cm="1">
        <f t="array" ref="AK414">INDEX($H414:$K414,0,MATCH(AK$364,$H$364:$K$364,0))*INDEX($J$358:$R$361,MATCH(AK$364,$I$358:$I$361,0),MATCH(AK$363,$J$357:$R$357,0))</f>
        <v>20</v>
      </c>
      <c r="AL414" s="757" cm="1">
        <f t="array" ref="AL414">INDEX($H414:$K414,0,MATCH(AL$364,$H$364:$K$364,0))*INDEX($J$358:$R$361,MATCH(AL$364,$I$358:$I$361,0),MATCH(AL$363,$J$357:$R$357,0))</f>
        <v>0</v>
      </c>
      <c r="AM414" s="757" cm="1">
        <f t="array" ref="AM414">INDEX($H414:$K414,0,MATCH(AM$364,$H$364:$K$364,0))*INDEX($J$358:$R$361,MATCH(AM$364,$I$358:$I$361,0),MATCH(AM$363,$J$357:$R$357,0))</f>
        <v>0</v>
      </c>
      <c r="AN414" s="757" cm="1">
        <f t="array" ref="AN414">INDEX($H414:$K414,0,MATCH(AN$364,$H$364:$K$364,0))*INDEX($J$358:$R$361,MATCH(AN$364,$I$358:$I$361,0),MATCH(AN$363,$J$357:$R$357,0))</f>
        <v>0</v>
      </c>
      <c r="AO414" s="757" cm="1">
        <f t="array" ref="AO414">INDEX($H414:$K414,0,MATCH(AO$364,$H$364:$K$364,0))*INDEX($J$358:$R$361,MATCH(AO$364,$I$358:$I$361,0),MATCH(AO$363,$J$357:$R$357,0))</f>
        <v>20</v>
      </c>
      <c r="AP414" s="757" cm="1">
        <f t="array" ref="AP414">INDEX($H414:$K414,0,MATCH(AP$364,$H$364:$K$364,0))*INDEX($J$358:$R$361,MATCH(AP$364,$I$358:$I$361,0),MATCH(AP$363,$J$357:$R$357,0))</f>
        <v>0</v>
      </c>
      <c r="AQ414" s="757" cm="1">
        <f t="array" ref="AQ414">INDEX($H414:$K414,0,MATCH(AQ$364,$H$364:$K$364,0))*INDEX($J$358:$R$361,MATCH(AQ$364,$I$358:$I$361,0),MATCH(AQ$363,$J$357:$R$357,0))</f>
        <v>0</v>
      </c>
      <c r="AR414" s="757" cm="1">
        <f t="array" ref="AR414">INDEX($H414:$K414,0,MATCH(AR$364,$H$364:$K$364,0))*INDEX($J$358:$R$361,MATCH(AR$364,$I$358:$I$361,0),MATCH(AR$363,$J$357:$R$357,0))</f>
        <v>0</v>
      </c>
      <c r="AS414" s="757" cm="1">
        <f t="array" ref="AS414">INDEX($H414:$K414,0,MATCH(AS$364,$H$364:$K$364,0))*INDEX($J$358:$R$361,MATCH(AS$364,$I$358:$I$361,0),MATCH(AS$363,$J$357:$R$357,0))</f>
        <v>20</v>
      </c>
      <c r="AT414" s="757" cm="1">
        <f t="array" ref="AT414">INDEX($H414:$K414,0,MATCH(AT$364,$H$364:$K$364,0))*INDEX($J$358:$R$361,MATCH(AT$364,$I$358:$I$361,0),MATCH(AT$363,$J$357:$R$357,0))</f>
        <v>0</v>
      </c>
      <c r="AU414" s="757" cm="1">
        <f t="array" ref="AU414">INDEX($H414:$K414,0,MATCH(AU$364,$H$364:$K$364,0))*INDEX($J$358:$R$361,MATCH(AU$364,$I$358:$I$361,0),MATCH(AU$363,$J$357:$R$357,0))</f>
        <v>0</v>
      </c>
      <c r="AV414" s="187"/>
      <c r="AW414" s="187"/>
      <c r="AX414" s="16"/>
      <c r="AY414" s="8"/>
      <c r="AZ414" s="8"/>
      <c r="BA414" s="8"/>
    </row>
    <row r="415" spans="1:53" ht="14.5" outlineLevel="1" x14ac:dyDescent="0.35">
      <c r="A415" s="6"/>
      <c r="B415" s="7"/>
      <c r="C415" s="17"/>
      <c r="D415" s="17"/>
      <c r="E415" s="17"/>
      <c r="F415" s="26"/>
      <c r="G415" s="26" t="str">
        <f t="shared" si="203"/>
        <v>AAANWa</v>
      </c>
      <c r="H415" s="223">
        <f t="shared" ref="H415:K415" si="222">INDEX($Z$184:$AC$196,MATCH($M175,$Y$184:$Y$196,0),MATCH(H$364,$Z$183:$AC$183,0))</f>
        <v>0</v>
      </c>
      <c r="I415" s="223">
        <f t="shared" si="222"/>
        <v>20</v>
      </c>
      <c r="J415" s="223">
        <f t="shared" si="222"/>
        <v>0</v>
      </c>
      <c r="K415" s="223">
        <f t="shared" si="222"/>
        <v>0</v>
      </c>
      <c r="L415" s="757" cm="1">
        <f t="array" ref="L415">INDEX($H415:$K415,0,MATCH(L$364,$H$364:$K$364,0))*INDEX($J$358:$R$361,MATCH(L$364,$I$358:$I$361,0),MATCH(L$363,$J$357:$R$357,0))</f>
        <v>0</v>
      </c>
      <c r="M415" s="757" cm="1">
        <f t="array" ref="M415">INDEX($H415:$K415,0,MATCH(M$364,$H$364:$K$364,0))*INDEX($J$358:$R$361,MATCH(M$364,$I$358:$I$361,0),MATCH(M$363,$J$357:$R$357,0))</f>
        <v>20</v>
      </c>
      <c r="N415" s="757" cm="1">
        <f t="array" ref="N415">INDEX($H415:$K415,0,MATCH(N$364,$H$364:$K$364,0))*INDEX($J$358:$R$361,MATCH(N$364,$I$358:$I$361,0),MATCH(N$363,$J$357:$R$357,0))</f>
        <v>0</v>
      </c>
      <c r="O415" s="757" cm="1">
        <f t="array" ref="O415">INDEX($H415:$K415,0,MATCH(O$364,$H$364:$K$364,0))*INDEX($J$358:$R$361,MATCH(O$364,$I$358:$I$361,0),MATCH(O$363,$J$357:$R$357,0))</f>
        <v>0</v>
      </c>
      <c r="P415" s="757" cm="1">
        <f t="array" ref="P415">INDEX($H415:$K415,0,MATCH(P$364,$H$364:$K$364,0))*INDEX($J$358:$R$361,MATCH(P$364,$I$358:$I$361,0),MATCH(P$363,$J$357:$R$357,0))</f>
        <v>0</v>
      </c>
      <c r="Q415" s="757" cm="1">
        <f t="array" ref="Q415">INDEX($H415:$K415,0,MATCH(Q$364,$H$364:$K$364,0))*INDEX($J$358:$R$361,MATCH(Q$364,$I$358:$I$361,0),MATCH(Q$363,$J$357:$R$357,0))</f>
        <v>20</v>
      </c>
      <c r="R415" s="757" cm="1">
        <f t="array" ref="R415">INDEX($H415:$K415,0,MATCH(R$364,$H$364:$K$364,0))*INDEX($J$358:$R$361,MATCH(R$364,$I$358:$I$361,0),MATCH(R$363,$J$357:$R$357,0))</f>
        <v>0</v>
      </c>
      <c r="S415" s="757" cm="1">
        <f t="array" ref="S415">INDEX($H415:$K415,0,MATCH(S$364,$H$364:$K$364,0))*INDEX($J$358:$R$361,MATCH(S$364,$I$358:$I$361,0),MATCH(S$363,$J$357:$R$357,0))</f>
        <v>0</v>
      </c>
      <c r="T415" s="757" cm="1">
        <f t="array" ref="T415">INDEX($H415:$K415,0,MATCH(T$364,$H$364:$K$364,0))*INDEX($J$358:$R$361,MATCH(T$364,$I$358:$I$361,0),MATCH(T$363,$J$357:$R$357,0))</f>
        <v>0</v>
      </c>
      <c r="U415" s="757" cm="1">
        <f t="array" ref="U415">INDEX($H415:$K415,0,MATCH(U$364,$H$364:$K$364,0))*INDEX($J$358:$R$361,MATCH(U$364,$I$358:$I$361,0),MATCH(U$363,$J$357:$R$357,0))</f>
        <v>20</v>
      </c>
      <c r="V415" s="757" cm="1">
        <f t="array" ref="V415">INDEX($H415:$K415,0,MATCH(V$364,$H$364:$K$364,0))*INDEX($J$358:$R$361,MATCH(V$364,$I$358:$I$361,0),MATCH(V$363,$J$357:$R$357,0))</f>
        <v>0</v>
      </c>
      <c r="W415" s="757" cm="1">
        <f t="array" ref="W415">INDEX($H415:$K415,0,MATCH(W$364,$H$364:$K$364,0))*INDEX($J$358:$R$361,MATCH(W$364,$I$358:$I$361,0),MATCH(W$363,$J$357:$R$357,0))</f>
        <v>0</v>
      </c>
      <c r="X415" s="757" cm="1">
        <f t="array" ref="X415">INDEX($H415:$K415,0,MATCH(X$364,$H$364:$K$364,0))*INDEX($J$358:$R$361,MATCH(X$364,$I$358:$I$361,0),MATCH(X$363,$J$357:$R$357,0))</f>
        <v>0</v>
      </c>
      <c r="Y415" s="757" cm="1">
        <f t="array" ref="Y415">INDEX($H415:$K415,0,MATCH(Y$364,$H$364:$K$364,0))*INDEX($J$358:$R$361,MATCH(Y$364,$I$358:$I$361,0),MATCH(Y$363,$J$357:$R$357,0))</f>
        <v>20</v>
      </c>
      <c r="Z415" s="757" cm="1">
        <f t="array" ref="Z415">INDEX($H415:$K415,0,MATCH(Z$364,$H$364:$K$364,0))*INDEX($J$358:$R$361,MATCH(Z$364,$I$358:$I$361,0),MATCH(Z$363,$J$357:$R$357,0))</f>
        <v>0</v>
      </c>
      <c r="AA415" s="757" cm="1">
        <f t="array" ref="AA415">INDEX($H415:$K415,0,MATCH(AA$364,$H$364:$K$364,0))*INDEX($J$358:$R$361,MATCH(AA$364,$I$358:$I$361,0),MATCH(AA$363,$J$357:$R$357,0))</f>
        <v>0</v>
      </c>
      <c r="AB415" s="757" cm="1">
        <f t="array" ref="AB415">INDEX($H415:$K415,0,MATCH(AB$364,$H$364:$K$364,0))*INDEX($J$358:$R$361,MATCH(AB$364,$I$358:$I$361,0),MATCH(AB$363,$J$357:$R$357,0))</f>
        <v>0</v>
      </c>
      <c r="AC415" s="757" cm="1">
        <f t="array" ref="AC415">INDEX($H415:$K415,0,MATCH(AC$364,$H$364:$K$364,0))*INDEX($J$358:$R$361,MATCH(AC$364,$I$358:$I$361,0),MATCH(AC$363,$J$357:$R$357,0))</f>
        <v>20</v>
      </c>
      <c r="AD415" s="757" cm="1">
        <f t="array" ref="AD415">INDEX($H415:$K415,0,MATCH(AD$364,$H$364:$K$364,0))*INDEX($J$358:$R$361,MATCH(AD$364,$I$358:$I$361,0),MATCH(AD$363,$J$357:$R$357,0))</f>
        <v>0</v>
      </c>
      <c r="AE415" s="757" cm="1">
        <f t="array" ref="AE415">INDEX($H415:$K415,0,MATCH(AE$364,$H$364:$K$364,0))*INDEX($J$358:$R$361,MATCH(AE$364,$I$358:$I$361,0),MATCH(AE$363,$J$357:$R$357,0))</f>
        <v>0</v>
      </c>
      <c r="AF415" s="757" cm="1">
        <f t="array" ref="AF415">INDEX($H415:$K415,0,MATCH(AF$364,$H$364:$K$364,0))*INDEX($J$358:$R$361,MATCH(AF$364,$I$358:$I$361,0),MATCH(AF$363,$J$357:$R$357,0))</f>
        <v>0</v>
      </c>
      <c r="AG415" s="757" cm="1">
        <f t="array" ref="AG415">INDEX($H415:$K415,0,MATCH(AG$364,$H$364:$K$364,0))*INDEX($J$358:$R$361,MATCH(AG$364,$I$358:$I$361,0),MATCH(AG$363,$J$357:$R$357,0))</f>
        <v>20</v>
      </c>
      <c r="AH415" s="757" cm="1">
        <f t="array" ref="AH415">INDEX($H415:$K415,0,MATCH(AH$364,$H$364:$K$364,0))*INDEX($J$358:$R$361,MATCH(AH$364,$I$358:$I$361,0),MATCH(AH$363,$J$357:$R$357,0))</f>
        <v>0</v>
      </c>
      <c r="AI415" s="757" cm="1">
        <f t="array" ref="AI415">INDEX($H415:$K415,0,MATCH(AI$364,$H$364:$K$364,0))*INDEX($J$358:$R$361,MATCH(AI$364,$I$358:$I$361,0),MATCH(AI$363,$J$357:$R$357,0))</f>
        <v>0</v>
      </c>
      <c r="AJ415" s="757" cm="1">
        <f t="array" ref="AJ415">INDEX($H415:$K415,0,MATCH(AJ$364,$H$364:$K$364,0))*INDEX($J$358:$R$361,MATCH(AJ$364,$I$358:$I$361,0),MATCH(AJ$363,$J$357:$R$357,0))</f>
        <v>0</v>
      </c>
      <c r="AK415" s="757" cm="1">
        <f t="array" ref="AK415">INDEX($H415:$K415,0,MATCH(AK$364,$H$364:$K$364,0))*INDEX($J$358:$R$361,MATCH(AK$364,$I$358:$I$361,0),MATCH(AK$363,$J$357:$R$357,0))</f>
        <v>20</v>
      </c>
      <c r="AL415" s="757" cm="1">
        <f t="array" ref="AL415">INDEX($H415:$K415,0,MATCH(AL$364,$H$364:$K$364,0))*INDEX($J$358:$R$361,MATCH(AL$364,$I$358:$I$361,0),MATCH(AL$363,$J$357:$R$357,0))</f>
        <v>0</v>
      </c>
      <c r="AM415" s="757" cm="1">
        <f t="array" ref="AM415">INDEX($H415:$K415,0,MATCH(AM$364,$H$364:$K$364,0))*INDEX($J$358:$R$361,MATCH(AM$364,$I$358:$I$361,0),MATCH(AM$363,$J$357:$R$357,0))</f>
        <v>0</v>
      </c>
      <c r="AN415" s="757" cm="1">
        <f t="array" ref="AN415">INDEX($H415:$K415,0,MATCH(AN$364,$H$364:$K$364,0))*INDEX($J$358:$R$361,MATCH(AN$364,$I$358:$I$361,0),MATCH(AN$363,$J$357:$R$357,0))</f>
        <v>0</v>
      </c>
      <c r="AO415" s="757" cm="1">
        <f t="array" ref="AO415">INDEX($H415:$K415,0,MATCH(AO$364,$H$364:$K$364,0))*INDEX($J$358:$R$361,MATCH(AO$364,$I$358:$I$361,0),MATCH(AO$363,$J$357:$R$357,0))</f>
        <v>20</v>
      </c>
      <c r="AP415" s="757" cm="1">
        <f t="array" ref="AP415">INDEX($H415:$K415,0,MATCH(AP$364,$H$364:$K$364,0))*INDEX($J$358:$R$361,MATCH(AP$364,$I$358:$I$361,0),MATCH(AP$363,$J$357:$R$357,0))</f>
        <v>0</v>
      </c>
      <c r="AQ415" s="757" cm="1">
        <f t="array" ref="AQ415">INDEX($H415:$K415,0,MATCH(AQ$364,$H$364:$K$364,0))*INDEX($J$358:$R$361,MATCH(AQ$364,$I$358:$I$361,0),MATCH(AQ$363,$J$357:$R$357,0))</f>
        <v>0</v>
      </c>
      <c r="AR415" s="757" cm="1">
        <f t="array" ref="AR415">INDEX($H415:$K415,0,MATCH(AR$364,$H$364:$K$364,0))*INDEX($J$358:$R$361,MATCH(AR$364,$I$358:$I$361,0),MATCH(AR$363,$J$357:$R$357,0))</f>
        <v>0</v>
      </c>
      <c r="AS415" s="757" cm="1">
        <f t="array" ref="AS415">INDEX($H415:$K415,0,MATCH(AS$364,$H$364:$K$364,0))*INDEX($J$358:$R$361,MATCH(AS$364,$I$358:$I$361,0),MATCH(AS$363,$J$357:$R$357,0))</f>
        <v>20</v>
      </c>
      <c r="AT415" s="757" cm="1">
        <f t="array" ref="AT415">INDEX($H415:$K415,0,MATCH(AT$364,$H$364:$K$364,0))*INDEX($J$358:$R$361,MATCH(AT$364,$I$358:$I$361,0),MATCH(AT$363,$J$357:$R$357,0))</f>
        <v>0</v>
      </c>
      <c r="AU415" s="757" cm="1">
        <f t="array" ref="AU415">INDEX($H415:$K415,0,MATCH(AU$364,$H$364:$K$364,0))*INDEX($J$358:$R$361,MATCH(AU$364,$I$358:$I$361,0),MATCH(AU$363,$J$357:$R$357,0))</f>
        <v>0</v>
      </c>
      <c r="AV415" s="187"/>
      <c r="AW415" s="187"/>
      <c r="AX415" s="16"/>
      <c r="AY415" s="8"/>
      <c r="AZ415" s="8"/>
      <c r="BA415" s="8"/>
    </row>
    <row r="416" spans="1:53" ht="14.5" outlineLevel="1" x14ac:dyDescent="0.3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508" t="s">
        <v>795</v>
      </c>
      <c r="J418" s="755" t="s">
        <v>386</v>
      </c>
      <c r="K418" s="755" t="s">
        <v>784</v>
      </c>
      <c r="L418" s="755" t="s">
        <v>785</v>
      </c>
      <c r="M418" s="755" t="s">
        <v>786</v>
      </c>
      <c r="N418" s="755" t="s">
        <v>787</v>
      </c>
      <c r="O418" s="755" t="s">
        <v>788</v>
      </c>
      <c r="P418" s="755" t="s">
        <v>789</v>
      </c>
      <c r="Q418" s="755" t="s">
        <v>790</v>
      </c>
      <c r="R418" s="755" t="s">
        <v>791</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508"/>
      <c r="I419" t="s">
        <v>1074</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
        <v>797</v>
      </c>
      <c r="H421" t="s">
        <v>813</v>
      </c>
      <c r="I421" t="s">
        <v>813</v>
      </c>
      <c r="J421" t="s">
        <v>813</v>
      </c>
      <c r="K421" t="s">
        <v>813</v>
      </c>
      <c r="L421" t="s">
        <v>386</v>
      </c>
      <c r="M421" t="s">
        <v>386</v>
      </c>
      <c r="N421" t="s">
        <v>386</v>
      </c>
      <c r="O421" t="s">
        <v>386</v>
      </c>
      <c r="P421" t="s">
        <v>784</v>
      </c>
      <c r="Q421" t="s">
        <v>784</v>
      </c>
      <c r="R421" t="s">
        <v>784</v>
      </c>
      <c r="S421" t="s">
        <v>784</v>
      </c>
      <c r="T421" t="s">
        <v>785</v>
      </c>
      <c r="U421" t="s">
        <v>785</v>
      </c>
      <c r="V421" t="s">
        <v>785</v>
      </c>
      <c r="W421" t="s">
        <v>785</v>
      </c>
      <c r="X421" t="s">
        <v>786</v>
      </c>
      <c r="Y421" t="s">
        <v>786</v>
      </c>
      <c r="Z421" t="s">
        <v>786</v>
      </c>
      <c r="AA421" t="s">
        <v>786</v>
      </c>
      <c r="AB421" t="s">
        <v>787</v>
      </c>
      <c r="AC421" t="s">
        <v>787</v>
      </c>
      <c r="AD421" t="s">
        <v>787</v>
      </c>
      <c r="AE421" t="s">
        <v>787</v>
      </c>
      <c r="AF421" t="s">
        <v>788</v>
      </c>
      <c r="AG421" t="s">
        <v>788</v>
      </c>
      <c r="AH421" t="s">
        <v>788</v>
      </c>
      <c r="AI421" t="s">
        <v>788</v>
      </c>
      <c r="AJ421" t="s">
        <v>789</v>
      </c>
      <c r="AK421" t="s">
        <v>789</v>
      </c>
      <c r="AL421" t="s">
        <v>789</v>
      </c>
      <c r="AM421" t="s">
        <v>789</v>
      </c>
      <c r="AN421" t="s">
        <v>790</v>
      </c>
      <c r="AO421" t="s">
        <v>790</v>
      </c>
      <c r="AP421" t="s">
        <v>790</v>
      </c>
      <c r="AQ421" t="s">
        <v>790</v>
      </c>
      <c r="AR421" t="s">
        <v>791</v>
      </c>
      <c r="AS421" t="s">
        <v>791</v>
      </c>
      <c r="AT421" t="s">
        <v>791</v>
      </c>
      <c r="AU421" t="s">
        <v>791</v>
      </c>
      <c r="AV421" s="187"/>
      <c r="AW421" s="187"/>
      <c r="AX421" s="16"/>
      <c r="AY421" s="8"/>
      <c r="AZ421" s="8"/>
      <c r="BA421" s="8"/>
    </row>
    <row r="422" spans="1:53" ht="14.5" outlineLevel="1" x14ac:dyDescent="0.35">
      <c r="A422" s="6"/>
      <c r="B422" s="7"/>
      <c r="C422" s="17"/>
      <c r="D422" s="17"/>
      <c r="E422" s="17"/>
      <c r="F422" s="26"/>
      <c r="G422" s="26" t="s">
        <v>798</v>
      </c>
      <c r="H422" t="s">
        <v>760</v>
      </c>
      <c r="I422" t="s">
        <v>1196</v>
      </c>
      <c r="J422" t="s">
        <v>1197</v>
      </c>
      <c r="K422" t="s">
        <v>762</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7"/>
      <c r="AW422" s="187"/>
      <c r="AX422" s="16"/>
      <c r="AY422" s="8"/>
      <c r="AZ422" s="8"/>
      <c r="BA422" s="8"/>
    </row>
    <row r="423" spans="1:53" ht="14.5" outlineLevel="1" x14ac:dyDescent="0.35">
      <c r="A423" s="6"/>
      <c r="B423" s="7"/>
      <c r="C423" s="17"/>
      <c r="D423" s="17"/>
      <c r="E423" s="17"/>
      <c r="F423" s="26"/>
      <c r="G423" s="26" t="str">
        <f t="shared" ref="G423:G454" si="224">_xlfn.CONCAT(H125:M125)</f>
        <v>AAAA2A1a</v>
      </c>
      <c r="H423" s="223">
        <f t="shared" ref="H423:K432" si="225">IF(H365&gt;0,1,0)</f>
        <v>0</v>
      </c>
      <c r="I423" s="223">
        <f t="shared" si="225"/>
        <v>1</v>
      </c>
      <c r="J423" s="223">
        <f t="shared" si="225"/>
        <v>0</v>
      </c>
      <c r="K423" s="223">
        <f t="shared" si="225"/>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4.5" outlineLevel="1" x14ac:dyDescent="0.35">
      <c r="A424" s="6"/>
      <c r="B424" s="7"/>
      <c r="C424" s="17"/>
      <c r="D424" s="17"/>
      <c r="E424" s="17"/>
      <c r="F424" s="26"/>
      <c r="G424" s="26" t="str">
        <f t="shared" si="224"/>
        <v>GGGGAg1a2</v>
      </c>
      <c r="H424" s="223">
        <f t="shared" si="225"/>
        <v>0</v>
      </c>
      <c r="I424" s="223">
        <f t="shared" si="225"/>
        <v>0</v>
      </c>
      <c r="J424" s="223">
        <f t="shared" si="225"/>
        <v>0</v>
      </c>
      <c r="K424" s="223">
        <f t="shared" si="225"/>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4.5" outlineLevel="1" x14ac:dyDescent="0.35">
      <c r="A425" s="6"/>
      <c r="B425" s="7"/>
      <c r="C425" s="17"/>
      <c r="D425" s="17"/>
      <c r="E425" s="17"/>
      <c r="F425" s="26"/>
      <c r="G425" s="26" t="str">
        <f t="shared" si="224"/>
        <v>GGGGSg1a2</v>
      </c>
      <c r="H425" s="223">
        <f t="shared" si="225"/>
        <v>0</v>
      </c>
      <c r="I425" s="223">
        <f t="shared" si="225"/>
        <v>0</v>
      </c>
      <c r="J425" s="223">
        <f t="shared" si="225"/>
        <v>0</v>
      </c>
      <c r="K425" s="223">
        <f t="shared" si="225"/>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4.5" outlineLevel="1" x14ac:dyDescent="0.35">
      <c r="A426" s="6"/>
      <c r="B426" s="7"/>
      <c r="C426" s="17"/>
      <c r="D426" s="17"/>
      <c r="E426" s="17"/>
      <c r="F426" s="26"/>
      <c r="G426" s="26" t="str">
        <f t="shared" si="224"/>
        <v>GGGAg2Na2</v>
      </c>
      <c r="H426" s="223">
        <f t="shared" si="225"/>
        <v>0</v>
      </c>
      <c r="I426" s="223">
        <f t="shared" si="225"/>
        <v>0</v>
      </c>
      <c r="J426" s="223">
        <f t="shared" si="225"/>
        <v>0</v>
      </c>
      <c r="K426" s="223">
        <f t="shared" si="225"/>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4.5" outlineLevel="1" x14ac:dyDescent="0.35">
      <c r="A427" s="6"/>
      <c r="B427" s="7"/>
      <c r="C427" s="17"/>
      <c r="D427" s="17"/>
      <c r="E427" s="17"/>
      <c r="F427" s="26"/>
      <c r="G427" s="26" t="str">
        <f t="shared" si="224"/>
        <v>GGGAg2Ea2</v>
      </c>
      <c r="H427" s="223">
        <f t="shared" si="225"/>
        <v>0</v>
      </c>
      <c r="I427" s="223">
        <f t="shared" si="225"/>
        <v>0</v>
      </c>
      <c r="J427" s="223">
        <f t="shared" si="225"/>
        <v>0</v>
      </c>
      <c r="K427" s="223">
        <f t="shared" si="225"/>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4.5" outlineLevel="1" x14ac:dyDescent="0.35">
      <c r="A428" s="6"/>
      <c r="B428" s="7"/>
      <c r="C428" s="17"/>
      <c r="D428" s="17"/>
      <c r="E428" s="17"/>
      <c r="F428" s="26"/>
      <c r="G428" s="26" t="str">
        <f t="shared" si="224"/>
        <v>GGGAg2OFa2</v>
      </c>
      <c r="H428" s="223">
        <f t="shared" si="225"/>
        <v>0</v>
      </c>
      <c r="I428" s="223">
        <f t="shared" si="225"/>
        <v>0</v>
      </c>
      <c r="J428" s="223">
        <f t="shared" si="225"/>
        <v>0</v>
      </c>
      <c r="K428" s="223">
        <f t="shared" si="225"/>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4.5" outlineLevel="1" x14ac:dyDescent="0.35">
      <c r="A429" s="6"/>
      <c r="B429" s="7"/>
      <c r="C429" s="17"/>
      <c r="D429" s="17"/>
      <c r="E429" s="17"/>
      <c r="F429" s="26"/>
      <c r="G429" s="26" t="str">
        <f t="shared" si="224"/>
        <v>GGGC1Na2</v>
      </c>
      <c r="H429" s="223">
        <f t="shared" si="225"/>
        <v>0</v>
      </c>
      <c r="I429" s="223">
        <f t="shared" si="225"/>
        <v>0</v>
      </c>
      <c r="J429" s="223">
        <f t="shared" si="225"/>
        <v>0</v>
      </c>
      <c r="K429" s="223">
        <f t="shared" si="225"/>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4.5" outlineLevel="1" x14ac:dyDescent="0.35">
      <c r="A430" s="6"/>
      <c r="B430" s="7"/>
      <c r="C430" s="17"/>
      <c r="D430" s="17"/>
      <c r="E430" s="17"/>
      <c r="F430" s="26"/>
      <c r="G430" s="26" t="str">
        <f t="shared" si="224"/>
        <v>GGGC1Ea2</v>
      </c>
      <c r="H430" s="223">
        <f t="shared" si="225"/>
        <v>0</v>
      </c>
      <c r="I430" s="223">
        <f t="shared" si="225"/>
        <v>0</v>
      </c>
      <c r="J430" s="223">
        <f t="shared" si="225"/>
        <v>0</v>
      </c>
      <c r="K430" s="223">
        <f t="shared" si="225"/>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4.5" outlineLevel="1" x14ac:dyDescent="0.35">
      <c r="A431" s="6"/>
      <c r="B431" s="7"/>
      <c r="C431" s="17"/>
      <c r="D431" s="17"/>
      <c r="E431" s="17"/>
      <c r="F431" s="26"/>
      <c r="G431" s="26" t="str">
        <f t="shared" si="224"/>
        <v>GGGC1Pa2</v>
      </c>
      <c r="H431" s="223">
        <f t="shared" si="225"/>
        <v>0</v>
      </c>
      <c r="I431" s="223">
        <f t="shared" si="225"/>
        <v>0</v>
      </c>
      <c r="J431" s="223">
        <f t="shared" si="225"/>
        <v>0</v>
      </c>
      <c r="K431" s="223">
        <f t="shared" si="225"/>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4.5" outlineLevel="1" x14ac:dyDescent="0.35">
      <c r="A432" s="6"/>
      <c r="B432" s="7"/>
      <c r="C432" s="17"/>
      <c r="D432" s="17"/>
      <c r="E432" s="17"/>
      <c r="F432" s="26"/>
      <c r="G432" s="26" t="str">
        <f t="shared" si="224"/>
        <v>GGGC1OFa2</v>
      </c>
      <c r="H432" s="223">
        <f t="shared" si="225"/>
        <v>0</v>
      </c>
      <c r="I432" s="223">
        <f t="shared" si="225"/>
        <v>0</v>
      </c>
      <c r="J432" s="223">
        <f t="shared" si="225"/>
        <v>0</v>
      </c>
      <c r="K432" s="223">
        <f t="shared" si="225"/>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4.5" outlineLevel="1" x14ac:dyDescent="0.35">
      <c r="A433" s="6"/>
      <c r="B433" s="7"/>
      <c r="C433" s="17"/>
      <c r="D433" s="17"/>
      <c r="E433" s="17"/>
      <c r="F433" s="26"/>
      <c r="G433" s="26" t="str">
        <f t="shared" si="224"/>
        <v>SPSPSPSPSPsp</v>
      </c>
      <c r="H433" s="223">
        <f t="shared" ref="H433:K433" si="226">IF(H375&gt;0,1,0)</f>
        <v>0</v>
      </c>
      <c r="I433" s="223">
        <f t="shared" si="226"/>
        <v>0</v>
      </c>
      <c r="J433" s="223">
        <f t="shared" si="226"/>
        <v>0</v>
      </c>
      <c r="K433" s="223">
        <f t="shared" si="226"/>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4.5" outlineLevel="1" x14ac:dyDescent="0.35">
      <c r="A434" s="6"/>
      <c r="B434" s="7"/>
      <c r="C434" s="17"/>
      <c r="D434" s="17"/>
      <c r="E434" s="17"/>
      <c r="F434" s="26"/>
      <c r="G434" s="26" t="str">
        <f t="shared" si="224"/>
        <v>YYWNWl</v>
      </c>
      <c r="H434" s="223">
        <f t="shared" ref="H434:K434" si="227">IF(H376&gt;0,1,0)</f>
        <v>0</v>
      </c>
      <c r="I434" s="223">
        <f t="shared" si="227"/>
        <v>1</v>
      </c>
      <c r="J434" s="223">
        <f t="shared" si="227"/>
        <v>0</v>
      </c>
      <c r="K434" s="223">
        <f t="shared" si="227"/>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4.5" outlineLevel="1" x14ac:dyDescent="0.35">
      <c r="A435" s="6"/>
      <c r="B435" s="7"/>
      <c r="C435" s="17"/>
      <c r="D435" s="17"/>
      <c r="E435" s="17"/>
      <c r="F435" s="26"/>
      <c r="G435" s="26" t="str">
        <f t="shared" si="224"/>
        <v>YYLWNw</v>
      </c>
      <c r="H435" s="223">
        <f t="shared" ref="H435:K435" si="228">IF(H377&gt;0,1,0)</f>
        <v>0</v>
      </c>
      <c r="I435" s="223">
        <f t="shared" si="228"/>
        <v>1</v>
      </c>
      <c r="J435" s="223">
        <f t="shared" si="228"/>
        <v>1</v>
      </c>
      <c r="K435" s="223">
        <f t="shared" si="228"/>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4.5" outlineLevel="1" x14ac:dyDescent="0.35">
      <c r="A436" s="6"/>
      <c r="B436" s="7"/>
      <c r="C436" s="17"/>
      <c r="D436" s="17"/>
      <c r="E436" s="17"/>
      <c r="F436" s="26"/>
      <c r="G436" s="26" t="str">
        <f t="shared" si="224"/>
        <v>YYLWNwd</v>
      </c>
      <c r="H436" s="223">
        <f t="shared" ref="H436:K436" si="229">IF(H378&gt;0,1,0)</f>
        <v>0</v>
      </c>
      <c r="I436" s="223">
        <f t="shared" si="229"/>
        <v>1</v>
      </c>
      <c r="J436" s="223">
        <f t="shared" si="229"/>
        <v>1</v>
      </c>
      <c r="K436" s="223">
        <f t="shared" si="229"/>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4.5" outlineLevel="1" x14ac:dyDescent="0.35">
      <c r="A437" s="6"/>
      <c r="B437" s="7"/>
      <c r="C437" s="17"/>
      <c r="D437" s="17"/>
      <c r="E437" s="17"/>
      <c r="F437" s="26"/>
      <c r="G437" s="26" t="str">
        <f t="shared" si="224"/>
        <v>YYWLWz</v>
      </c>
      <c r="H437" s="223">
        <f t="shared" ref="H437:K437" si="230">IF(H379&gt;0,1,0)</f>
        <v>1</v>
      </c>
      <c r="I437" s="223">
        <f t="shared" si="230"/>
        <v>1</v>
      </c>
      <c r="J437" s="223">
        <f t="shared" si="230"/>
        <v>1</v>
      </c>
      <c r="K437" s="223">
        <f t="shared" si="230"/>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4.5" outlineLevel="1" x14ac:dyDescent="0.35">
      <c r="A438" s="6"/>
      <c r="B438" s="7"/>
      <c r="C438" s="17"/>
      <c r="D438" s="17"/>
      <c r="E438" s="17"/>
      <c r="F438" s="26"/>
      <c r="G438" s="26" t="str">
        <f t="shared" si="224"/>
        <v>YYWLWzd</v>
      </c>
      <c r="H438" s="223">
        <f t="shared" ref="H438:K438" si="231">IF(H380&gt;0,1,0)</f>
        <v>1</v>
      </c>
      <c r="I438" s="223">
        <f t="shared" si="231"/>
        <v>1</v>
      </c>
      <c r="J438" s="223">
        <f t="shared" si="231"/>
        <v>1</v>
      </c>
      <c r="K438" s="223">
        <f t="shared" si="231"/>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4.5" outlineLevel="1" x14ac:dyDescent="0.35">
      <c r="A439" s="6"/>
      <c r="B439" s="7"/>
      <c r="C439" s="17"/>
      <c r="D439" s="17"/>
      <c r="E439" s="17"/>
      <c r="F439" s="26"/>
      <c r="G439" s="26" t="str">
        <f t="shared" si="224"/>
        <v>YYNWLw</v>
      </c>
      <c r="H439" s="223">
        <f t="shared" ref="H439:K439" si="232">IF(H381&gt;0,1,0)</f>
        <v>0</v>
      </c>
      <c r="I439" s="223">
        <f t="shared" si="232"/>
        <v>1</v>
      </c>
      <c r="J439" s="223">
        <f t="shared" si="232"/>
        <v>1</v>
      </c>
      <c r="K439" s="223">
        <f t="shared" si="232"/>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4.5" outlineLevel="1" x14ac:dyDescent="0.35">
      <c r="A440" s="6"/>
      <c r="B440" s="7"/>
      <c r="C440" s="17"/>
      <c r="D440" s="17"/>
      <c r="E440" s="17"/>
      <c r="F440" s="26"/>
      <c r="G440" s="26" t="str">
        <f t="shared" si="224"/>
        <v>YYNWLwd</v>
      </c>
      <c r="H440" s="223">
        <f t="shared" ref="H440:K440" si="233">IF(H382&gt;0,1,0)</f>
        <v>0</v>
      </c>
      <c r="I440" s="223">
        <f t="shared" si="233"/>
        <v>1</v>
      </c>
      <c r="J440" s="223">
        <f t="shared" si="233"/>
        <v>1</v>
      </c>
      <c r="K440" s="223">
        <f t="shared" si="233"/>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4.5" outlineLevel="1" x14ac:dyDescent="0.35">
      <c r="A441" s="6"/>
      <c r="B441" s="7"/>
      <c r="C441" s="17"/>
      <c r="D441" s="17"/>
      <c r="E441" s="17"/>
      <c r="F441" s="26"/>
      <c r="G441" s="26" t="str">
        <f t="shared" si="224"/>
        <v>AYAA2A1w</v>
      </c>
      <c r="H441" s="223">
        <f t="shared" ref="H441:K441" si="234">IF(H383&gt;0,1,0)</f>
        <v>0</v>
      </c>
      <c r="I441" s="223">
        <f t="shared" si="234"/>
        <v>1</v>
      </c>
      <c r="J441" s="223">
        <f t="shared" si="234"/>
        <v>1</v>
      </c>
      <c r="K441" s="223">
        <f t="shared" si="234"/>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4.5" outlineLevel="1" x14ac:dyDescent="0.35">
      <c r="A442" s="6"/>
      <c r="B442" s="7"/>
      <c r="C442" s="17"/>
      <c r="D442" s="17"/>
      <c r="E442" s="17"/>
      <c r="F442" s="26"/>
      <c r="G442" s="26" t="str">
        <f t="shared" si="224"/>
        <v>AYAA2A1wd</v>
      </c>
      <c r="H442" s="223">
        <f t="shared" ref="H442:K442" si="235">IF(H384&gt;0,1,0)</f>
        <v>0</v>
      </c>
      <c r="I442" s="223">
        <f t="shared" si="235"/>
        <v>1</v>
      </c>
      <c r="J442" s="223">
        <f t="shared" si="235"/>
        <v>1</v>
      </c>
      <c r="K442" s="223">
        <f t="shared" si="235"/>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4.5" outlineLevel="1" x14ac:dyDescent="0.35">
      <c r="A443" s="6"/>
      <c r="B443" s="7"/>
      <c r="C443" s="17"/>
      <c r="D443" s="17"/>
      <c r="E443" s="17"/>
      <c r="F443" s="26"/>
      <c r="G443" s="26" t="str">
        <f t="shared" si="224"/>
        <v>AAWA2A1a</v>
      </c>
      <c r="H443" s="223">
        <f t="shared" ref="H443:K443" si="236">IF(H385&gt;0,1,0)</f>
        <v>0</v>
      </c>
      <c r="I443" s="223">
        <f t="shared" si="236"/>
        <v>1</v>
      </c>
      <c r="J443" s="223">
        <f t="shared" si="236"/>
        <v>0</v>
      </c>
      <c r="K443" s="223">
        <f t="shared" si="236"/>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4.5" outlineLevel="1" x14ac:dyDescent="0.35">
      <c r="A444" s="6"/>
      <c r="B444" s="7"/>
      <c r="C444" s="17"/>
      <c r="D444" s="17"/>
      <c r="E444" s="17"/>
      <c r="F444" s="26"/>
      <c r="G444" s="26" t="str">
        <f t="shared" si="224"/>
        <v>AAAWA1a</v>
      </c>
      <c r="H444" s="223">
        <f t="shared" ref="H444:K444" si="237">IF(H386&gt;0,1,0)</f>
        <v>0</v>
      </c>
      <c r="I444" s="223">
        <f t="shared" si="237"/>
        <v>1</v>
      </c>
      <c r="J444" s="223">
        <f t="shared" si="237"/>
        <v>0</v>
      </c>
      <c r="K444" s="223">
        <f t="shared" si="237"/>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4.5" outlineLevel="1" x14ac:dyDescent="0.35">
      <c r="A445" s="6"/>
      <c r="B445" s="7"/>
      <c r="C445" s="17"/>
      <c r="D445" s="17"/>
      <c r="E445" s="17"/>
      <c r="F445" s="26"/>
      <c r="G445" s="26" t="str">
        <f t="shared" si="224"/>
        <v>YAAA2Wa</v>
      </c>
      <c r="H445" s="223">
        <f t="shared" ref="H445:K445" si="238">IF(H387&gt;0,1,0)</f>
        <v>0</v>
      </c>
      <c r="I445" s="223">
        <f t="shared" si="238"/>
        <v>1</v>
      </c>
      <c r="J445" s="223">
        <f t="shared" si="238"/>
        <v>0</v>
      </c>
      <c r="K445" s="223">
        <f t="shared" si="238"/>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4.5" outlineLevel="1" x14ac:dyDescent="0.35">
      <c r="A446" s="6"/>
      <c r="B446" s="7"/>
      <c r="C446" s="17"/>
      <c r="D446" s="17"/>
      <c r="E446" s="17"/>
      <c r="F446" s="26"/>
      <c r="G446" s="26" t="str">
        <f t="shared" si="224"/>
        <v>AYAWA1w</v>
      </c>
      <c r="H446" s="223">
        <f t="shared" ref="H446:K446" si="239">IF(H388&gt;0,1,0)</f>
        <v>0</v>
      </c>
      <c r="I446" s="223">
        <f t="shared" si="239"/>
        <v>1</v>
      </c>
      <c r="J446" s="223">
        <f t="shared" si="239"/>
        <v>1</v>
      </c>
      <c r="K446" s="223">
        <f t="shared" si="239"/>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4.5" outlineLevel="1" x14ac:dyDescent="0.35">
      <c r="A447" s="6"/>
      <c r="B447" s="7"/>
      <c r="C447" s="17"/>
      <c r="D447" s="17"/>
      <c r="E447" s="17"/>
      <c r="F447" s="26"/>
      <c r="G447" s="26" t="str">
        <f t="shared" si="224"/>
        <v>AYAWA1wd</v>
      </c>
      <c r="H447" s="223">
        <f t="shared" ref="H447:K447" si="240">IF(H389&gt;0,1,0)</f>
        <v>0</v>
      </c>
      <c r="I447" s="223">
        <f t="shared" si="240"/>
        <v>1</v>
      </c>
      <c r="J447" s="223">
        <f t="shared" si="240"/>
        <v>1</v>
      </c>
      <c r="K447" s="223">
        <f t="shared" si="240"/>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4.5" outlineLevel="1" x14ac:dyDescent="0.35">
      <c r="A448" s="6"/>
      <c r="B448" s="7"/>
      <c r="C448" s="17"/>
      <c r="D448" s="17"/>
      <c r="E448" s="17"/>
      <c r="F448" s="26"/>
      <c r="G448" s="26" t="str">
        <f t="shared" si="224"/>
        <v>YAWA2Wa</v>
      </c>
      <c r="H448" s="223">
        <f t="shared" ref="H448:K448" si="241">IF(H390&gt;0,1,0)</f>
        <v>0</v>
      </c>
      <c r="I448" s="223">
        <f t="shared" si="241"/>
        <v>1</v>
      </c>
      <c r="J448" s="223">
        <f t="shared" si="241"/>
        <v>0</v>
      </c>
      <c r="K448" s="223">
        <f t="shared" si="241"/>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4.5" outlineLevel="1" x14ac:dyDescent="0.35">
      <c r="A449" s="6"/>
      <c r="B449" s="7"/>
      <c r="C449" s="17"/>
      <c r="D449" s="17"/>
      <c r="E449" s="17"/>
      <c r="F449" s="26"/>
      <c r="G449" s="26" t="str">
        <f t="shared" si="224"/>
        <v>YYAWWa</v>
      </c>
      <c r="H449" s="223">
        <f t="shared" ref="H449:K449" si="242">IF(H391&gt;0,1,0)</f>
        <v>0</v>
      </c>
      <c r="I449" s="223">
        <f t="shared" si="242"/>
        <v>1</v>
      </c>
      <c r="J449" s="223">
        <f t="shared" si="242"/>
        <v>0</v>
      </c>
      <c r="K449" s="223">
        <f t="shared" si="242"/>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4.5" outlineLevel="1" x14ac:dyDescent="0.35">
      <c r="A450" s="6"/>
      <c r="B450" s="7"/>
      <c r="C450" s="17"/>
      <c r="D450" s="17"/>
      <c r="E450" s="17"/>
      <c r="F450" s="26"/>
      <c r="G450" s="26" t="str">
        <f t="shared" si="224"/>
        <v>YYWA2Ww</v>
      </c>
      <c r="H450" s="223">
        <f t="shared" ref="H450:K450" si="243">IF(H392&gt;0,1,0)</f>
        <v>0</v>
      </c>
      <c r="I450" s="223">
        <f t="shared" si="243"/>
        <v>1</v>
      </c>
      <c r="J450" s="223">
        <f t="shared" si="243"/>
        <v>1</v>
      </c>
      <c r="K450" s="223">
        <f t="shared" si="243"/>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4.5" outlineLevel="1" x14ac:dyDescent="0.35">
      <c r="A451" s="6"/>
      <c r="B451" s="7"/>
      <c r="C451" s="17"/>
      <c r="D451" s="17"/>
      <c r="E451" s="17"/>
      <c r="F451" s="26"/>
      <c r="G451" s="26" t="str">
        <f t="shared" si="224"/>
        <v>YYWA2Wwd</v>
      </c>
      <c r="H451" s="223">
        <f t="shared" ref="H451:K451" si="244">IF(H393&gt;0,1,0)</f>
        <v>0</v>
      </c>
      <c r="I451" s="223">
        <f t="shared" si="244"/>
        <v>1</v>
      </c>
      <c r="J451" s="223">
        <f t="shared" si="244"/>
        <v>1</v>
      </c>
      <c r="K451" s="223">
        <f t="shared" si="244"/>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4.5" outlineLevel="1" x14ac:dyDescent="0.35">
      <c r="A452" s="6"/>
      <c r="B452" s="7"/>
      <c r="C452" s="17"/>
      <c r="D452" s="17"/>
      <c r="E452" s="17"/>
      <c r="F452" s="26"/>
      <c r="G452" s="26" t="str">
        <f t="shared" si="224"/>
        <v>YYWWA1w</v>
      </c>
      <c r="H452" s="223">
        <f t="shared" ref="H452:K452" si="245">IF(H394&gt;0,1,0)</f>
        <v>0</v>
      </c>
      <c r="I452" s="223">
        <f t="shared" si="245"/>
        <v>1</v>
      </c>
      <c r="J452" s="223">
        <f t="shared" si="245"/>
        <v>1</v>
      </c>
      <c r="K452" s="223">
        <f t="shared" si="245"/>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4.5" outlineLevel="1" x14ac:dyDescent="0.35">
      <c r="A453" s="6"/>
      <c r="B453" s="7"/>
      <c r="C453" s="17"/>
      <c r="D453" s="17"/>
      <c r="E453" s="17"/>
      <c r="F453" s="26"/>
      <c r="G453" s="26" t="str">
        <f t="shared" si="224"/>
        <v>YYWWA1wd</v>
      </c>
      <c r="H453" s="223">
        <f t="shared" ref="H453:K453" si="246">IF(H395&gt;0,1,0)</f>
        <v>0</v>
      </c>
      <c r="I453" s="223">
        <f t="shared" si="246"/>
        <v>1</v>
      </c>
      <c r="J453" s="223">
        <f t="shared" si="246"/>
        <v>1</v>
      </c>
      <c r="K453" s="223">
        <f t="shared" si="246"/>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4.5" outlineLevel="1" x14ac:dyDescent="0.35">
      <c r="A454" s="6"/>
      <c r="B454" s="7"/>
      <c r="C454" s="17"/>
      <c r="D454" s="17"/>
      <c r="E454" s="17"/>
      <c r="F454" s="26"/>
      <c r="G454" s="26" t="str">
        <f t="shared" si="224"/>
        <v>YYWWWw</v>
      </c>
      <c r="H454" s="223">
        <f t="shared" ref="H454:K454" si="247">IF(H396&gt;0,1,0)</f>
        <v>0</v>
      </c>
      <c r="I454" s="223">
        <f t="shared" si="247"/>
        <v>1</v>
      </c>
      <c r="J454" s="223">
        <f t="shared" si="247"/>
        <v>1</v>
      </c>
      <c r="K454" s="223">
        <f t="shared" si="247"/>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4.5" outlineLevel="1" x14ac:dyDescent="0.35">
      <c r="A455" s="6"/>
      <c r="B455" s="7"/>
      <c r="C455" s="17"/>
      <c r="D455" s="17"/>
      <c r="E455" s="17"/>
      <c r="F455" s="26"/>
      <c r="G455" s="26" t="str">
        <f t="shared" ref="G455:G473" si="248">_xlfn.CONCAT(H157:M157)</f>
        <v>YYWWWwd</v>
      </c>
      <c r="H455" s="223">
        <f t="shared" ref="H455:K455" si="249">IF(H397&gt;0,1,0)</f>
        <v>0</v>
      </c>
      <c r="I455" s="223">
        <f t="shared" si="249"/>
        <v>1</v>
      </c>
      <c r="J455" s="223">
        <f t="shared" si="249"/>
        <v>1</v>
      </c>
      <c r="K455" s="223">
        <f t="shared" si="24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4.5" outlineLevel="1" x14ac:dyDescent="0.35">
      <c r="A456" s="6"/>
      <c r="B456" s="7"/>
      <c r="C456" s="17"/>
      <c r="D456" s="17"/>
      <c r="E456" s="17"/>
      <c r="F456" s="26"/>
      <c r="G456" s="26" t="str">
        <f t="shared" si="248"/>
        <v>YYNWBz</v>
      </c>
      <c r="H456" s="223">
        <f t="shared" ref="H456:K456" si="250">IF(H398&gt;0,1,0)</f>
        <v>1</v>
      </c>
      <c r="I456" s="223">
        <f t="shared" si="250"/>
        <v>1</v>
      </c>
      <c r="J456" s="223">
        <f t="shared" si="250"/>
        <v>1</v>
      </c>
      <c r="K456" s="223">
        <f t="shared" si="25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4.5" outlineLevel="1" x14ac:dyDescent="0.35">
      <c r="A457" s="6"/>
      <c r="B457" s="7"/>
      <c r="C457" s="17"/>
      <c r="D457" s="17"/>
      <c r="E457" s="17"/>
      <c r="F457" s="26"/>
      <c r="G457" s="26" t="str">
        <f t="shared" si="248"/>
        <v>YYNWBzd</v>
      </c>
      <c r="H457" s="223">
        <f t="shared" ref="H457:K457" si="251">IF(H399&gt;0,1,0)</f>
        <v>1</v>
      </c>
      <c r="I457" s="223">
        <f t="shared" si="251"/>
        <v>1</v>
      </c>
      <c r="J457" s="223">
        <f t="shared" si="251"/>
        <v>1</v>
      </c>
      <c r="K457" s="223">
        <f t="shared" si="25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4.5" outlineLevel="1" x14ac:dyDescent="0.35">
      <c r="A458" s="6"/>
      <c r="B458" s="7"/>
      <c r="C458" s="17"/>
      <c r="D458" s="17"/>
      <c r="E458" s="17"/>
      <c r="F458" s="26"/>
      <c r="G458" s="26" t="str">
        <f t="shared" si="248"/>
        <v>YYBNWb</v>
      </c>
      <c r="H458" s="223">
        <f t="shared" ref="H458:K458" si="252">IF(H400&gt;0,1,0)</f>
        <v>0</v>
      </c>
      <c r="I458" s="223">
        <f t="shared" si="252"/>
        <v>1</v>
      </c>
      <c r="J458" s="223">
        <f t="shared" si="252"/>
        <v>1</v>
      </c>
      <c r="K458" s="223">
        <f t="shared" si="25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4.5" outlineLevel="1" x14ac:dyDescent="0.35">
      <c r="A459" s="6"/>
      <c r="B459" s="7"/>
      <c r="C459" s="17"/>
      <c r="D459" s="17"/>
      <c r="E459" s="17"/>
      <c r="F459" s="26"/>
      <c r="G459" s="26" t="str">
        <f t="shared" si="248"/>
        <v>YYBNWbd</v>
      </c>
      <c r="H459" s="223">
        <f t="shared" ref="H459:K459" si="253">IF(H401&gt;0,1,0)</f>
        <v>0</v>
      </c>
      <c r="I459" s="223">
        <f t="shared" si="253"/>
        <v>1</v>
      </c>
      <c r="J459" s="223">
        <f t="shared" si="253"/>
        <v>1</v>
      </c>
      <c r="K459" s="223">
        <f t="shared" si="25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4.5" outlineLevel="1" x14ac:dyDescent="0.35">
      <c r="A460" s="6"/>
      <c r="B460" s="7"/>
      <c r="C460" s="17"/>
      <c r="D460" s="17"/>
      <c r="E460" s="17"/>
      <c r="F460" s="26"/>
      <c r="G460" s="26" t="str">
        <f t="shared" si="248"/>
        <v>YYWBNw</v>
      </c>
      <c r="H460" s="223">
        <f t="shared" ref="H460:K460" si="254">IF(H402&gt;0,1,0)</f>
        <v>0</v>
      </c>
      <c r="I460" s="223">
        <f t="shared" si="254"/>
        <v>1</v>
      </c>
      <c r="J460" s="223">
        <f t="shared" si="254"/>
        <v>1</v>
      </c>
      <c r="K460" s="223">
        <f t="shared" si="25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4.5" outlineLevel="1" x14ac:dyDescent="0.35">
      <c r="A461" s="6"/>
      <c r="B461" s="7"/>
      <c r="C461" s="17"/>
      <c r="D461" s="17"/>
      <c r="E461" s="17"/>
      <c r="F461" s="26"/>
      <c r="G461" s="26" t="str">
        <f t="shared" si="248"/>
        <v>YYWBNwd</v>
      </c>
      <c r="H461" s="223">
        <f t="shared" ref="H461:K461" si="255">IF(H403&gt;0,1,0)</f>
        <v>0</v>
      </c>
      <c r="I461" s="223">
        <f t="shared" si="255"/>
        <v>1</v>
      </c>
      <c r="J461" s="223">
        <f t="shared" si="255"/>
        <v>1</v>
      </c>
      <c r="K461" s="223">
        <f t="shared" si="25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4.5" outlineLevel="1" x14ac:dyDescent="0.35">
      <c r="A462" s="6"/>
      <c r="B462" s="7"/>
      <c r="C462" s="17"/>
      <c r="D462" s="17"/>
      <c r="E462" s="17"/>
      <c r="F462" s="26"/>
      <c r="G462" s="26" t="str">
        <f t="shared" si="248"/>
        <v>YYLWBl</v>
      </c>
      <c r="H462" s="223">
        <f t="shared" ref="H462:K462" si="256">IF(H404&gt;0,1,0)</f>
        <v>0</v>
      </c>
      <c r="I462" s="223">
        <f t="shared" si="256"/>
        <v>1</v>
      </c>
      <c r="J462" s="223">
        <f t="shared" si="256"/>
        <v>0</v>
      </c>
      <c r="K462" s="223">
        <f t="shared" si="25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4.5" outlineLevel="1" x14ac:dyDescent="0.35">
      <c r="A463" s="6"/>
      <c r="B463" s="7"/>
      <c r="C463" s="17"/>
      <c r="D463" s="17"/>
      <c r="E463" s="17"/>
      <c r="F463" s="26"/>
      <c r="G463" s="26" t="str">
        <f t="shared" si="248"/>
        <v>YYBLWb</v>
      </c>
      <c r="H463" s="223">
        <f t="shared" ref="H463:K463" si="257">IF(H405&gt;0,1,0)</f>
        <v>0</v>
      </c>
      <c r="I463" s="223">
        <f t="shared" si="257"/>
        <v>1</v>
      </c>
      <c r="J463" s="223">
        <f t="shared" si="257"/>
        <v>1</v>
      </c>
      <c r="K463" s="223">
        <f t="shared" si="25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4.5" outlineLevel="1" x14ac:dyDescent="0.35">
      <c r="A464" s="6"/>
      <c r="B464" s="7"/>
      <c r="C464" s="17"/>
      <c r="D464" s="17"/>
      <c r="E464" s="17"/>
      <c r="F464" s="26"/>
      <c r="G464" s="26" t="str">
        <f t="shared" si="248"/>
        <v>YYBLWbd</v>
      </c>
      <c r="H464" s="223">
        <f t="shared" ref="H464:K464" si="258">IF(H406&gt;0,1,0)</f>
        <v>0</v>
      </c>
      <c r="I464" s="223">
        <f t="shared" si="258"/>
        <v>1</v>
      </c>
      <c r="J464" s="223">
        <f t="shared" si="258"/>
        <v>1</v>
      </c>
      <c r="K464" s="223">
        <f t="shared" si="25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4.5" outlineLevel="1" x14ac:dyDescent="0.35">
      <c r="A465" s="6"/>
      <c r="B465" s="7"/>
      <c r="C465" s="17"/>
      <c r="D465" s="17"/>
      <c r="E465" s="17"/>
      <c r="F465" s="26"/>
      <c r="G465" s="26" t="str">
        <f t="shared" si="248"/>
        <v>YYWBLw</v>
      </c>
      <c r="H465" s="223">
        <f t="shared" ref="H465:K465" si="259">IF(H407&gt;0,1,0)</f>
        <v>0</v>
      </c>
      <c r="I465" s="223">
        <f t="shared" si="259"/>
        <v>1</v>
      </c>
      <c r="J465" s="223">
        <f t="shared" si="259"/>
        <v>1</v>
      </c>
      <c r="K465" s="223">
        <f t="shared" si="25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4.5" outlineLevel="1" x14ac:dyDescent="0.35">
      <c r="A466" s="6"/>
      <c r="B466" s="7"/>
      <c r="C466" s="17"/>
      <c r="D466" s="17"/>
      <c r="E466" s="17"/>
      <c r="F466" s="26"/>
      <c r="G466" s="26" t="str">
        <f t="shared" si="248"/>
        <v>YYWBLwd</v>
      </c>
      <c r="H466" s="223">
        <f t="shared" ref="H466:K466" si="260">IF(H408&gt;0,1,0)</f>
        <v>0</v>
      </c>
      <c r="I466" s="223">
        <f t="shared" si="260"/>
        <v>1</v>
      </c>
      <c r="J466" s="223">
        <f t="shared" si="260"/>
        <v>1</v>
      </c>
      <c r="K466" s="223">
        <f t="shared" si="26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4.5" outlineLevel="1" x14ac:dyDescent="0.35">
      <c r="A467" s="6"/>
      <c r="B467" s="7"/>
      <c r="C467" s="17"/>
      <c r="D467" s="17"/>
      <c r="E467" s="17"/>
      <c r="F467" s="26"/>
      <c r="G467" s="26" t="str">
        <f t="shared" si="248"/>
        <v>YAAA2Nw</v>
      </c>
      <c r="H467" s="223">
        <f t="shared" ref="H467:K467" si="261">IF(H409&gt;0,1,0)</f>
        <v>0</v>
      </c>
      <c r="I467" s="223">
        <f t="shared" si="261"/>
        <v>1</v>
      </c>
      <c r="J467" s="223">
        <f t="shared" si="261"/>
        <v>1</v>
      </c>
      <c r="K467" s="223">
        <f t="shared" si="26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4.5" outlineLevel="1" x14ac:dyDescent="0.35">
      <c r="A468" s="6"/>
      <c r="B468" s="7"/>
      <c r="C468" s="17"/>
      <c r="D468" s="17"/>
      <c r="E468" s="17"/>
      <c r="F468" s="26"/>
      <c r="G468" s="26" t="str">
        <f t="shared" si="248"/>
        <v>YAAA2Nwd</v>
      </c>
      <c r="H468" s="223">
        <f t="shared" ref="H468:K468" si="262">IF(H410&gt;0,1,0)</f>
        <v>0</v>
      </c>
      <c r="I468" s="223">
        <f t="shared" si="262"/>
        <v>1</v>
      </c>
      <c r="J468" s="223">
        <f t="shared" si="262"/>
        <v>1</v>
      </c>
      <c r="K468" s="223">
        <f t="shared" si="26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4.5" outlineLevel="1" x14ac:dyDescent="0.35">
      <c r="A469" s="6"/>
      <c r="B469" s="7"/>
      <c r="C469" s="17"/>
      <c r="D469" s="17"/>
      <c r="E469" s="17"/>
      <c r="F469" s="26"/>
      <c r="G469" s="26" t="str">
        <f t="shared" si="248"/>
        <v>YYAA2A1z</v>
      </c>
      <c r="H469" s="223">
        <f t="shared" ref="H469:K469" si="263">IF(H411&gt;0,1,0)</f>
        <v>1</v>
      </c>
      <c r="I469" s="223">
        <f t="shared" si="263"/>
        <v>1</v>
      </c>
      <c r="J469" s="223">
        <f t="shared" si="263"/>
        <v>1</v>
      </c>
      <c r="K469" s="223">
        <f t="shared" si="26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4.5" outlineLevel="1" x14ac:dyDescent="0.35">
      <c r="A470" s="6"/>
      <c r="B470" s="7"/>
      <c r="C470" s="17"/>
      <c r="D470" s="17"/>
      <c r="E470" s="17"/>
      <c r="F470" s="26"/>
      <c r="G470" s="26" t="str">
        <f t="shared" si="248"/>
        <v>YYAA2A1zd</v>
      </c>
      <c r="H470" s="223">
        <f t="shared" ref="H470:K470" si="264">IF(H412&gt;0,1,0)</f>
        <v>1</v>
      </c>
      <c r="I470" s="223">
        <f t="shared" si="264"/>
        <v>1</v>
      </c>
      <c r="J470" s="223">
        <f t="shared" si="264"/>
        <v>1</v>
      </c>
      <c r="K470" s="223">
        <f t="shared" si="26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4.5" outlineLevel="1" x14ac:dyDescent="0.35">
      <c r="A471" s="6"/>
      <c r="B471" s="7"/>
      <c r="C471" s="17"/>
      <c r="D471" s="17"/>
      <c r="E471" s="17"/>
      <c r="F471" s="26"/>
      <c r="G471" s="26" t="str">
        <f t="shared" si="248"/>
        <v>AYWA2A1a</v>
      </c>
      <c r="H471" s="223">
        <f t="shared" ref="H471:K471" si="265">IF(H413&gt;0,1,0)</f>
        <v>0</v>
      </c>
      <c r="I471" s="223">
        <f t="shared" si="265"/>
        <v>1</v>
      </c>
      <c r="J471" s="223">
        <f t="shared" si="265"/>
        <v>0</v>
      </c>
      <c r="K471" s="223">
        <f t="shared" si="26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4.5" outlineLevel="1" x14ac:dyDescent="0.35">
      <c r="A472" s="6"/>
      <c r="B472" s="7"/>
      <c r="C472" s="17"/>
      <c r="D472" s="17"/>
      <c r="E472" s="17"/>
      <c r="F472" s="26"/>
      <c r="G472" s="26" t="str">
        <f t="shared" si="248"/>
        <v>AANWA1a</v>
      </c>
      <c r="H472" s="223">
        <f t="shared" ref="H472:K472" si="266">IF(H414&gt;0,1,0)</f>
        <v>0</v>
      </c>
      <c r="I472" s="223">
        <f t="shared" si="266"/>
        <v>1</v>
      </c>
      <c r="J472" s="223">
        <f t="shared" si="266"/>
        <v>0</v>
      </c>
      <c r="K472" s="223">
        <f t="shared" si="26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4.5" outlineLevel="1" x14ac:dyDescent="0.35">
      <c r="A473" s="6"/>
      <c r="B473" s="7"/>
      <c r="C473" s="17"/>
      <c r="D473" s="17"/>
      <c r="E473" s="17"/>
      <c r="F473" s="26"/>
      <c r="G473" s="26" t="str">
        <f t="shared" si="248"/>
        <v>AAANWa</v>
      </c>
      <c r="H473" s="223">
        <f t="shared" ref="H473:K473" si="267">IF(H415&gt;0,1,0)</f>
        <v>0</v>
      </c>
      <c r="I473" s="223">
        <f t="shared" si="267"/>
        <v>1</v>
      </c>
      <c r="J473" s="223">
        <f t="shared" si="267"/>
        <v>0</v>
      </c>
      <c r="K473" s="223">
        <f t="shared" si="26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3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15" customHeight="1" outlineLevel="1" x14ac:dyDescent="0.3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4" customHeight="1" outlineLevel="1" x14ac:dyDescent="0.3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3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15" customHeight="1" outlineLevel="1" thickBot="1" x14ac:dyDescent="0.4">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15" customHeight="1" outlineLevel="1" x14ac:dyDescent="0.3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t="s">
        <v>372</v>
      </c>
      <c r="K488" s="23" t="s">
        <v>54</v>
      </c>
      <c r="L488" s="23" t="s">
        <v>55</v>
      </c>
      <c r="M488" s="23" t="s">
        <v>56</v>
      </c>
      <c r="N488" s="23" t="s">
        <v>57</v>
      </c>
      <c r="O488" s="23" t="s">
        <v>874</v>
      </c>
      <c r="P488" s="23" t="s">
        <v>875</v>
      </c>
      <c r="Q488" s="23" t="s">
        <v>876</v>
      </c>
      <c r="R488" s="23" t="s">
        <v>1146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4.5" outlineLevel="1" x14ac:dyDescent="0.35">
      <c r="A489" s="6"/>
      <c r="B489" s="7"/>
      <c r="C489" s="17"/>
      <c r="D489" s="17"/>
      <c r="E489" s="17"/>
      <c r="F489" s="26"/>
      <c r="H489" s="27"/>
      <c r="I489" s="694" t="str">
        <f>General!G17</f>
        <v>b</v>
      </c>
      <c r="J489" s="229">
        <v>0.67</v>
      </c>
      <c r="K489" s="229">
        <v>0.92</v>
      </c>
      <c r="L489" s="229">
        <v>1.02</v>
      </c>
      <c r="M489" s="229">
        <v>1</v>
      </c>
      <c r="N489" s="229">
        <v>0.97</v>
      </c>
      <c r="O489" s="228">
        <v>0.82</v>
      </c>
      <c r="P489" s="228">
        <v>0.81</v>
      </c>
      <c r="Q489" s="228">
        <v>0.56000000000000005</v>
      </c>
      <c r="R489" s="228">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228">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228">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94" t="str">
        <f>General!G20</f>
        <v>h</v>
      </c>
      <c r="J492" s="229">
        <v>0.67</v>
      </c>
      <c r="K492" s="229">
        <v>0.92</v>
      </c>
      <c r="L492" s="229">
        <v>1.02</v>
      </c>
      <c r="M492" s="229">
        <v>1</v>
      </c>
      <c r="N492" s="229">
        <v>0.97</v>
      </c>
      <c r="O492" s="228">
        <v>0.82</v>
      </c>
      <c r="P492" s="228">
        <v>0.81</v>
      </c>
      <c r="Q492" s="228">
        <v>0.56000000000000005</v>
      </c>
      <c r="R492" s="228">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26"/>
      <c r="H493" s="27"/>
      <c r="I493" s="694" t="str">
        <f>General!G21</f>
        <v>i</v>
      </c>
      <c r="J493" s="229">
        <v>0.78</v>
      </c>
      <c r="K493" s="229">
        <v>1.1499999999999999</v>
      </c>
      <c r="L493" s="229">
        <v>1.04</v>
      </c>
      <c r="M493" s="229">
        <v>1</v>
      </c>
      <c r="N493" s="229">
        <v>0.95</v>
      </c>
      <c r="O493" s="228">
        <v>0.88</v>
      </c>
      <c r="P493" s="228">
        <v>0.89</v>
      </c>
      <c r="Q493" s="228">
        <v>0.56000000000000005</v>
      </c>
      <c r="R493" s="228">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94" t="str">
        <f>General!G22</f>
        <v>k</v>
      </c>
      <c r="J494" s="229">
        <v>0.78</v>
      </c>
      <c r="K494" s="229">
        <v>1.1499999999999999</v>
      </c>
      <c r="L494" s="229">
        <v>1.04</v>
      </c>
      <c r="M494" s="229">
        <v>1</v>
      </c>
      <c r="N494" s="229">
        <v>0.95</v>
      </c>
      <c r="O494" s="228">
        <v>0.88</v>
      </c>
      <c r="P494" s="228">
        <v>0.89</v>
      </c>
      <c r="Q494" s="228">
        <v>0.56000000000000005</v>
      </c>
      <c r="R494" s="228">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H495" s="27"/>
      <c r="I495" s="694" t="str">
        <f>General!G23</f>
        <v>l</v>
      </c>
      <c r="J495" s="229">
        <v>0.78</v>
      </c>
      <c r="K495" s="229">
        <v>1.1499999999999999</v>
      </c>
      <c r="L495" s="229">
        <v>1.04</v>
      </c>
      <c r="M495" s="229">
        <v>1</v>
      </c>
      <c r="N495" s="229">
        <v>0.95</v>
      </c>
      <c r="O495" s="228">
        <v>0.88</v>
      </c>
      <c r="P495" s="228">
        <v>0.89</v>
      </c>
      <c r="Q495" s="228">
        <v>0.56000000000000005</v>
      </c>
      <c r="R495" s="228">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94" t="str">
        <f>General!G24</f>
        <v>o</v>
      </c>
      <c r="J496" s="229">
        <v>0.67</v>
      </c>
      <c r="K496" s="229">
        <v>0.92</v>
      </c>
      <c r="L496" s="229">
        <v>1.02</v>
      </c>
      <c r="M496" s="229">
        <v>1</v>
      </c>
      <c r="N496" s="229">
        <v>0.97</v>
      </c>
      <c r="O496" s="228">
        <v>0.82</v>
      </c>
      <c r="P496" s="228">
        <v>0.81</v>
      </c>
      <c r="Q496" s="228">
        <v>0.56000000000000005</v>
      </c>
      <c r="R496" s="228">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35">
      <c r="A497" s="6"/>
      <c r="B497" s="7"/>
      <c r="C497" s="17"/>
      <c r="D497" s="17"/>
      <c r="E497" s="17"/>
      <c r="F497" s="33"/>
      <c r="H497" s="27"/>
      <c r="I497" s="694" t="str">
        <f>General!G25</f>
        <v>od</v>
      </c>
      <c r="J497" s="229">
        <v>0.67</v>
      </c>
      <c r="K497" s="229">
        <v>0.92</v>
      </c>
      <c r="L497" s="229">
        <v>1.02</v>
      </c>
      <c r="M497" s="229">
        <v>1</v>
      </c>
      <c r="N497" s="229">
        <v>0.97</v>
      </c>
      <c r="O497" s="228">
        <v>0.82</v>
      </c>
      <c r="P497" s="228">
        <v>0.81</v>
      </c>
      <c r="Q497" s="228">
        <v>0.56000000000000005</v>
      </c>
      <c r="R497" s="228">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35">
      <c r="A498" s="6"/>
      <c r="B498" s="7"/>
      <c r="C498" s="17"/>
      <c r="D498" s="17"/>
      <c r="E498" s="17"/>
      <c r="F498" s="33"/>
      <c r="H498" s="27"/>
      <c r="I498" s="694" t="str">
        <f>General!G26</f>
        <v>of</v>
      </c>
      <c r="J498" s="229">
        <v>0.67</v>
      </c>
      <c r="K498" s="229">
        <v>0.92</v>
      </c>
      <c r="L498" s="229">
        <v>1.02</v>
      </c>
      <c r="M498" s="229">
        <v>1</v>
      </c>
      <c r="N498" s="229">
        <v>0.97</v>
      </c>
      <c r="O498" s="228">
        <v>0.82</v>
      </c>
      <c r="P498" s="228">
        <v>0.81</v>
      </c>
      <c r="Q498" s="228">
        <v>0.56000000000000005</v>
      </c>
      <c r="R498" s="228">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3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228">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35">
      <c r="A500" s="6"/>
      <c r="B500" s="7"/>
      <c r="C500" s="17"/>
      <c r="D500" s="17"/>
      <c r="E500" s="17"/>
      <c r="F500" s="33"/>
      <c r="H500" s="27"/>
      <c r="I500" s="694" t="str">
        <f>General!G28</f>
        <v>rd</v>
      </c>
      <c r="J500" s="228">
        <v>0.75</v>
      </c>
      <c r="K500" s="228">
        <v>1</v>
      </c>
      <c r="L500" s="228">
        <v>1.1299999999999999</v>
      </c>
      <c r="M500" s="228">
        <v>1</v>
      </c>
      <c r="N500" s="228">
        <v>0.97</v>
      </c>
      <c r="O500" s="228">
        <v>0.73</v>
      </c>
      <c r="P500" s="228">
        <v>0.77</v>
      </c>
      <c r="Q500" s="228">
        <v>0.56000000000000005</v>
      </c>
      <c r="R500" s="228">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35">
      <c r="A501" s="6"/>
      <c r="B501" s="7"/>
      <c r="C501" s="17"/>
      <c r="D501" s="17"/>
      <c r="E501" s="17"/>
      <c r="F501" s="33"/>
      <c r="H501" s="27"/>
      <c r="I501" s="694" t="str">
        <f>General!G29</f>
        <v>v</v>
      </c>
      <c r="J501" s="229">
        <v>0.78</v>
      </c>
      <c r="K501" s="229">
        <v>1.1499999999999999</v>
      </c>
      <c r="L501" s="229">
        <v>1.04</v>
      </c>
      <c r="M501" s="229">
        <v>1</v>
      </c>
      <c r="N501" s="229">
        <v>0.95</v>
      </c>
      <c r="O501" s="228">
        <v>0.88</v>
      </c>
      <c r="P501" s="228">
        <v>0.89</v>
      </c>
      <c r="Q501" s="228">
        <v>0.56000000000000005</v>
      </c>
      <c r="R501" s="228">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35">
      <c r="A502" s="6"/>
      <c r="B502" s="7"/>
      <c r="C502" s="17"/>
      <c r="D502" s="17"/>
      <c r="E502" s="17"/>
      <c r="F502" s="33"/>
      <c r="H502" s="27"/>
      <c r="I502" s="694" t="str">
        <f>General!G30</f>
        <v>w</v>
      </c>
      <c r="J502" s="229">
        <v>0.67</v>
      </c>
      <c r="K502" s="229">
        <v>0.92</v>
      </c>
      <c r="L502" s="229">
        <v>1.02</v>
      </c>
      <c r="M502" s="229">
        <v>1</v>
      </c>
      <c r="N502" s="229">
        <v>0.97</v>
      </c>
      <c r="O502" s="228">
        <v>0.82</v>
      </c>
      <c r="P502" s="228">
        <v>0.81</v>
      </c>
      <c r="Q502" s="228">
        <v>0.56000000000000005</v>
      </c>
      <c r="R502" s="228">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35">
      <c r="A503" s="6"/>
      <c r="B503" s="7"/>
      <c r="C503" s="17"/>
      <c r="D503" s="17"/>
      <c r="E503" s="17"/>
      <c r="F503" s="33"/>
      <c r="H503" s="26"/>
      <c r="I503" s="694" t="str">
        <f>General!G31</f>
        <v>wd</v>
      </c>
      <c r="J503" s="229">
        <v>0.67</v>
      </c>
      <c r="K503" s="229">
        <v>0.92</v>
      </c>
      <c r="L503" s="229">
        <v>1.02</v>
      </c>
      <c r="M503" s="229">
        <v>1</v>
      </c>
      <c r="N503" s="229">
        <v>0.97</v>
      </c>
      <c r="O503" s="228">
        <v>0.82</v>
      </c>
      <c r="P503" s="228">
        <v>0.81</v>
      </c>
      <c r="Q503" s="228">
        <v>0.56000000000000005</v>
      </c>
      <c r="R503" s="228">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35">
      <c r="A504" s="6"/>
      <c r="B504" s="7"/>
      <c r="C504" s="17"/>
      <c r="D504" s="17"/>
      <c r="E504" s="17"/>
      <c r="F504" s="33"/>
      <c r="H504" s="26"/>
      <c r="I504" s="694" t="str">
        <f>General!G32</f>
        <v>z</v>
      </c>
      <c r="J504" s="228">
        <v>0.75</v>
      </c>
      <c r="K504" s="228">
        <v>1</v>
      </c>
      <c r="L504" s="228">
        <v>1.1299999999999999</v>
      </c>
      <c r="M504" s="228">
        <v>1</v>
      </c>
      <c r="N504" s="228">
        <v>0.97</v>
      </c>
      <c r="O504" s="228">
        <v>0.73</v>
      </c>
      <c r="P504" s="228">
        <v>0.77</v>
      </c>
      <c r="Q504" s="228">
        <v>0.56000000000000005</v>
      </c>
      <c r="R504" s="228">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35">
      <c r="A505" s="6"/>
      <c r="B505" s="7"/>
      <c r="C505" s="17"/>
      <c r="D505" s="17"/>
      <c r="E505" s="17"/>
      <c r="F505" s="33"/>
      <c r="H505" s="26"/>
      <c r="I505" s="694" t="str">
        <f>General!G33</f>
        <v>zd</v>
      </c>
      <c r="J505" s="228">
        <v>0.75</v>
      </c>
      <c r="K505" s="228">
        <v>1</v>
      </c>
      <c r="L505" s="228">
        <v>1.1299999999999999</v>
      </c>
      <c r="M505" s="228">
        <v>1</v>
      </c>
      <c r="N505" s="228">
        <v>0.97</v>
      </c>
      <c r="O505" s="228">
        <v>0.73</v>
      </c>
      <c r="P505" s="228">
        <v>0.77</v>
      </c>
      <c r="Q505" s="228">
        <v>0.56000000000000005</v>
      </c>
      <c r="R505" s="228">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3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3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15" customHeight="1" outlineLevel="1" x14ac:dyDescent="0.3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4" customHeight="1" outlineLevel="1" x14ac:dyDescent="0.3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3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15" customHeight="1" outlineLevel="1" thickBot="1" x14ac:dyDescent="0.4">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x14ac:dyDescent="0.3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2"/>
      <c r="D514" s="12"/>
      <c r="E514" s="12" t="s">
        <v>1</v>
      </c>
      <c r="F514" s="13"/>
      <c r="G514" s="14" t="s">
        <v>1301</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2"/>
      <c r="E516" s="17"/>
      <c r="F516" s="13"/>
      <c r="G516" s="13" t="s">
        <v>1302</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17"/>
      <c r="J521" s="23" t="s">
        <v>372</v>
      </c>
      <c r="K521" s="23" t="s">
        <v>54</v>
      </c>
      <c r="L521" s="23" t="s">
        <v>55</v>
      </c>
      <c r="M521" s="23" t="s">
        <v>56</v>
      </c>
      <c r="N521" s="23" t="s">
        <v>57</v>
      </c>
      <c r="O521" s="23" t="s">
        <v>874</v>
      </c>
      <c r="P521" s="23" t="s">
        <v>875</v>
      </c>
      <c r="Q521" s="23" t="s">
        <v>876</v>
      </c>
      <c r="R521" s="23" t="s">
        <v>1146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4.5" outlineLevel="1" x14ac:dyDescent="0.35">
      <c r="A522" s="6"/>
      <c r="B522" s="7"/>
      <c r="C522" s="17"/>
      <c r="D522" s="17"/>
      <c r="E522" s="17"/>
      <c r="F522" s="26"/>
      <c r="H522" s="27"/>
      <c r="I522" s="504" t="s">
        <v>813</v>
      </c>
      <c r="J522" s="229">
        <v>1</v>
      </c>
      <c r="K522" s="229">
        <v>1</v>
      </c>
      <c r="L522" s="229">
        <v>1</v>
      </c>
      <c r="M522" s="229">
        <v>1</v>
      </c>
      <c r="N522" s="229">
        <v>1</v>
      </c>
      <c r="O522" s="229">
        <v>1</v>
      </c>
      <c r="P522" s="229">
        <v>1</v>
      </c>
      <c r="Q522" s="229">
        <v>1</v>
      </c>
      <c r="R522" s="228">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H523" s="27"/>
      <c r="I523" s="505" t="s">
        <v>386</v>
      </c>
      <c r="J523" s="229">
        <v>0.98044009779951102</v>
      </c>
      <c r="K523" s="229">
        <v>0.98044009779951102</v>
      </c>
      <c r="L523" s="229">
        <v>0.98044009779951102</v>
      </c>
      <c r="M523" s="229">
        <v>0.98044009779951102</v>
      </c>
      <c r="N523" s="228">
        <v>1.0195599022004891</v>
      </c>
      <c r="O523" s="228">
        <v>1.0195599022004891</v>
      </c>
      <c r="P523" s="228">
        <v>1.0195599022004891</v>
      </c>
      <c r="Q523" s="229">
        <v>0.98044009779951102</v>
      </c>
      <c r="R523" s="228">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H524" s="27"/>
      <c r="I524" s="505" t="s">
        <v>784</v>
      </c>
      <c r="J524" s="229">
        <v>0.98044009779951102</v>
      </c>
      <c r="K524" s="229">
        <v>0.98044009779951102</v>
      </c>
      <c r="L524" s="229">
        <v>0.98044009779951102</v>
      </c>
      <c r="M524" s="229">
        <v>0.98044009779951102</v>
      </c>
      <c r="N524" s="228">
        <v>1.0195599022004891</v>
      </c>
      <c r="O524" s="228">
        <v>1.0195599022004891</v>
      </c>
      <c r="P524" s="228">
        <v>1.0195599022004891</v>
      </c>
      <c r="Q524" s="229">
        <v>0.98044009779951102</v>
      </c>
      <c r="R524" s="228">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H525" s="27"/>
      <c r="I525" s="505" t="s">
        <v>785</v>
      </c>
      <c r="J525" s="229">
        <v>0.94352159468438546</v>
      </c>
      <c r="K525" s="229">
        <v>0.94352159468438546</v>
      </c>
      <c r="L525" s="229">
        <v>0.94352159468438546</v>
      </c>
      <c r="M525" s="229">
        <v>0.94352159468438546</v>
      </c>
      <c r="N525" s="228">
        <v>1.0564784053156147</v>
      </c>
      <c r="O525" s="228">
        <v>1.0564784053156147</v>
      </c>
      <c r="P525" s="228">
        <v>1.0564784053156147</v>
      </c>
      <c r="Q525" s="229">
        <v>0.94352159468438546</v>
      </c>
      <c r="R525" s="228">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26"/>
      <c r="H526" s="27"/>
      <c r="I526" s="505" t="s">
        <v>786</v>
      </c>
      <c r="J526" s="229">
        <v>0.94352159468438546</v>
      </c>
      <c r="K526" s="229">
        <v>0.94352159468438546</v>
      </c>
      <c r="L526" s="229">
        <v>0.94352159468438546</v>
      </c>
      <c r="M526" s="229">
        <v>0.94352159468438546</v>
      </c>
      <c r="N526" s="228">
        <v>1.0564784053156147</v>
      </c>
      <c r="O526" s="228">
        <v>1.0564784053156147</v>
      </c>
      <c r="P526" s="228">
        <v>1.0564784053156147</v>
      </c>
      <c r="Q526" s="229">
        <v>0.94352159468438546</v>
      </c>
      <c r="R526" s="228">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H527" s="27"/>
      <c r="I527" s="505" t="s">
        <v>787</v>
      </c>
      <c r="J527" s="229">
        <v>1.0304789550072568</v>
      </c>
      <c r="K527" s="229">
        <v>1.0304789550072568</v>
      </c>
      <c r="L527" s="229">
        <v>1.0304789550072568</v>
      </c>
      <c r="M527" s="229">
        <v>1.0304789550072568</v>
      </c>
      <c r="N527" s="228">
        <v>0.96952104499274316</v>
      </c>
      <c r="O527" s="228">
        <v>0.96952104499274316</v>
      </c>
      <c r="P527" s="228">
        <v>0.96952104499274316</v>
      </c>
      <c r="Q527" s="229">
        <v>1.0304789550072568</v>
      </c>
      <c r="R527" s="228">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33"/>
      <c r="H528" s="27"/>
      <c r="I528" s="505" t="s">
        <v>788</v>
      </c>
      <c r="J528" s="229">
        <v>1.0815709969788521</v>
      </c>
      <c r="K528" s="229">
        <v>1.0815709969788521</v>
      </c>
      <c r="L528" s="229">
        <v>1.0815709969788521</v>
      </c>
      <c r="M528" s="229">
        <v>1.0815709969788521</v>
      </c>
      <c r="N528" s="228">
        <v>0.91842900302114805</v>
      </c>
      <c r="O528" s="228">
        <v>0.91842900302114805</v>
      </c>
      <c r="P528" s="228">
        <v>0.91842900302114805</v>
      </c>
      <c r="Q528" s="229">
        <v>1.0815709969788521</v>
      </c>
      <c r="R528" s="228">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33"/>
      <c r="H529" s="27"/>
      <c r="I529" s="505" t="s">
        <v>789</v>
      </c>
      <c r="J529" s="229">
        <v>1.0971428571428572</v>
      </c>
      <c r="K529" s="229">
        <v>1.0971428571428572</v>
      </c>
      <c r="L529" s="229">
        <v>1.0971428571428572</v>
      </c>
      <c r="M529" s="229">
        <v>1.0971428571428572</v>
      </c>
      <c r="N529" s="228">
        <v>0.90285714285714291</v>
      </c>
      <c r="O529" s="228">
        <v>0.90285714285714291</v>
      </c>
      <c r="P529" s="228">
        <v>0.90285714285714291</v>
      </c>
      <c r="Q529" s="229">
        <v>1.0971428571428572</v>
      </c>
      <c r="R529" s="228">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33"/>
      <c r="H530" s="27"/>
      <c r="I530" s="505" t="s">
        <v>790</v>
      </c>
      <c r="J530" s="229">
        <v>1.125248508946322</v>
      </c>
      <c r="K530" s="229">
        <v>1.125248508946322</v>
      </c>
      <c r="L530" s="229">
        <v>1.125248508946322</v>
      </c>
      <c r="M530" s="229">
        <v>1.125248508946322</v>
      </c>
      <c r="N530" s="228">
        <v>0.874751491053678</v>
      </c>
      <c r="O530" s="228">
        <v>0.874751491053678</v>
      </c>
      <c r="P530" s="228">
        <v>0.874751491053678</v>
      </c>
      <c r="Q530" s="229">
        <v>1.125248508946322</v>
      </c>
      <c r="R530" s="228">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H531" s="27"/>
      <c r="I531" s="506" t="s">
        <v>791</v>
      </c>
      <c r="J531" s="229">
        <v>1</v>
      </c>
      <c r="K531" s="229">
        <v>1</v>
      </c>
      <c r="L531" s="229">
        <v>1</v>
      </c>
      <c r="M531" s="229">
        <v>1</v>
      </c>
      <c r="N531" s="229">
        <v>1</v>
      </c>
      <c r="O531" s="229">
        <v>1</v>
      </c>
      <c r="P531" s="229">
        <v>1</v>
      </c>
      <c r="Q531" s="229">
        <v>1</v>
      </c>
      <c r="R531" s="228">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15" customHeight="1" outlineLevel="1" x14ac:dyDescent="0.3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4" customHeight="1" outlineLevel="1" x14ac:dyDescent="0.3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15" customHeight="1" outlineLevel="1" thickBot="1" x14ac:dyDescent="0.4">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15" customHeight="1" outlineLevel="1" x14ac:dyDescent="0.3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2"/>
      <c r="D540" s="12"/>
      <c r="E540" s="12" t="s">
        <v>1</v>
      </c>
      <c r="F540" s="13"/>
      <c r="G540" s="14" t="s">
        <v>348</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3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3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7"/>
      <c r="D547" s="17"/>
      <c r="E547" s="17"/>
      <c r="F547" s="17"/>
      <c r="G547" s="17"/>
      <c r="H547" s="17"/>
      <c r="I547" s="23" t="s">
        <v>372</v>
      </c>
      <c r="J547" s="23" t="s">
        <v>54</v>
      </c>
      <c r="K547" s="23" t="s">
        <v>55</v>
      </c>
      <c r="L547" s="23" t="s">
        <v>56</v>
      </c>
      <c r="M547" s="23" t="s">
        <v>57</v>
      </c>
      <c r="N547" s="23" t="s">
        <v>874</v>
      </c>
      <c r="O547" s="23" t="s">
        <v>875</v>
      </c>
      <c r="P547" s="23" t="s">
        <v>876</v>
      </c>
      <c r="Q547" s="23" t="s">
        <v>1146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G548" s="27"/>
      <c r="H548" s="694" t="str">
        <f>General!G17</f>
        <v>b</v>
      </c>
      <c r="I548" s="225">
        <v>0</v>
      </c>
      <c r="J548" s="225">
        <v>0</v>
      </c>
      <c r="K548" s="225">
        <v>0</v>
      </c>
      <c r="L548" s="225">
        <v>0</v>
      </c>
      <c r="M548" s="225">
        <v>0</v>
      </c>
      <c r="N548" s="225">
        <v>0</v>
      </c>
      <c r="O548" s="225">
        <v>0</v>
      </c>
      <c r="P548" s="225">
        <v>0</v>
      </c>
      <c r="Q548" s="225">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4.5" outlineLevel="1" x14ac:dyDescent="0.35">
      <c r="A549" s="6"/>
      <c r="B549" s="7"/>
      <c r="C549" s="17"/>
      <c r="D549" s="17"/>
      <c r="E549" s="17"/>
      <c r="F549" s="26"/>
      <c r="G549" s="27"/>
      <c r="H549" s="694" t="str">
        <f>General!G18</f>
        <v>bd</v>
      </c>
      <c r="I549" s="225">
        <v>0</v>
      </c>
      <c r="J549" s="225">
        <v>0</v>
      </c>
      <c r="K549" s="225">
        <v>0</v>
      </c>
      <c r="L549" s="225">
        <v>0</v>
      </c>
      <c r="M549" s="225">
        <v>0</v>
      </c>
      <c r="N549" s="225">
        <v>0</v>
      </c>
      <c r="O549" s="225">
        <v>0</v>
      </c>
      <c r="P549" s="225">
        <v>0</v>
      </c>
      <c r="Q549" s="225">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4.5" outlineLevel="1" x14ac:dyDescent="0.35">
      <c r="A550" s="6"/>
      <c r="B550" s="7"/>
      <c r="C550" s="17"/>
      <c r="D550" s="17"/>
      <c r="E550" s="17"/>
      <c r="F550" s="26"/>
      <c r="G550" s="27"/>
      <c r="H550" s="694" t="str">
        <f>General!G19</f>
        <v>f</v>
      </c>
      <c r="I550" s="225">
        <v>0</v>
      </c>
      <c r="J550" s="225">
        <v>0</v>
      </c>
      <c r="K550" s="225">
        <v>0</v>
      </c>
      <c r="L550" s="225">
        <v>0</v>
      </c>
      <c r="M550" s="225">
        <v>0</v>
      </c>
      <c r="N550" s="225">
        <v>0</v>
      </c>
      <c r="O550" s="225">
        <v>0</v>
      </c>
      <c r="P550" s="225">
        <v>0</v>
      </c>
      <c r="Q550" s="225">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4.5" outlineLevel="1" x14ac:dyDescent="0.35">
      <c r="A551" s="6"/>
      <c r="B551" s="7"/>
      <c r="C551" s="17"/>
      <c r="D551" s="17"/>
      <c r="E551" s="17"/>
      <c r="F551" s="26"/>
      <c r="G551" s="27"/>
      <c r="H551" s="694" t="str">
        <f>General!G20</f>
        <v>h</v>
      </c>
      <c r="I551" s="225">
        <v>0</v>
      </c>
      <c r="J551" s="225">
        <v>0</v>
      </c>
      <c r="K551" s="225">
        <v>0</v>
      </c>
      <c r="L551" s="225">
        <v>0</v>
      </c>
      <c r="M551" s="225">
        <v>0</v>
      </c>
      <c r="N551" s="225">
        <v>0</v>
      </c>
      <c r="O551" s="225">
        <v>0</v>
      </c>
      <c r="P551" s="225">
        <v>0</v>
      </c>
      <c r="Q551" s="225">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26"/>
      <c r="G552" s="27"/>
      <c r="H552" s="694" t="str">
        <f>General!G21</f>
        <v>i</v>
      </c>
      <c r="I552" s="225">
        <v>0</v>
      </c>
      <c r="J552" s="225">
        <v>0</v>
      </c>
      <c r="K552" s="225">
        <v>0</v>
      </c>
      <c r="L552" s="225">
        <v>0</v>
      </c>
      <c r="M552" s="225">
        <v>0</v>
      </c>
      <c r="N552" s="225">
        <v>0</v>
      </c>
      <c r="O552" s="225">
        <v>0</v>
      </c>
      <c r="P552" s="225">
        <v>0</v>
      </c>
      <c r="Q552" s="225">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26"/>
      <c r="G553" s="27"/>
      <c r="H553" s="694" t="str">
        <f>General!G22</f>
        <v>k</v>
      </c>
      <c r="I553" s="225">
        <v>0</v>
      </c>
      <c r="J553" s="225">
        <v>0</v>
      </c>
      <c r="K553" s="225">
        <v>0</v>
      </c>
      <c r="L553" s="225">
        <v>0</v>
      </c>
      <c r="M553" s="225">
        <v>0</v>
      </c>
      <c r="N553" s="225">
        <v>0</v>
      </c>
      <c r="O553" s="225">
        <v>0</v>
      </c>
      <c r="P553" s="225">
        <v>0</v>
      </c>
      <c r="Q553" s="225">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27"/>
      <c r="H554" s="694" t="str">
        <f>General!G23</f>
        <v>l</v>
      </c>
      <c r="I554" s="225">
        <v>0</v>
      </c>
      <c r="J554" s="225">
        <v>0</v>
      </c>
      <c r="K554" s="225">
        <v>0</v>
      </c>
      <c r="L554" s="225">
        <v>0</v>
      </c>
      <c r="M554" s="225">
        <v>0</v>
      </c>
      <c r="N554" s="225">
        <v>0</v>
      </c>
      <c r="O554" s="225">
        <v>0</v>
      </c>
      <c r="P554" s="225">
        <v>0</v>
      </c>
      <c r="Q554" s="225">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27"/>
      <c r="H555" s="694" t="str">
        <f>General!G24</f>
        <v>o</v>
      </c>
      <c r="I555" s="225">
        <v>0</v>
      </c>
      <c r="J555" s="225">
        <v>0</v>
      </c>
      <c r="K555" s="225">
        <v>0</v>
      </c>
      <c r="L555" s="225">
        <v>0</v>
      </c>
      <c r="M555" s="225">
        <v>0</v>
      </c>
      <c r="N555" s="225">
        <v>0</v>
      </c>
      <c r="O555" s="225">
        <v>0</v>
      </c>
      <c r="P555" s="225">
        <v>0</v>
      </c>
      <c r="Q555" s="225">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27"/>
      <c r="H556" s="694" t="str">
        <f>General!G25</f>
        <v>od</v>
      </c>
      <c r="I556" s="225">
        <v>0</v>
      </c>
      <c r="J556" s="225">
        <v>0</v>
      </c>
      <c r="K556" s="225">
        <v>0</v>
      </c>
      <c r="L556" s="225">
        <v>0</v>
      </c>
      <c r="M556" s="225">
        <v>0</v>
      </c>
      <c r="N556" s="225">
        <v>0</v>
      </c>
      <c r="O556" s="225">
        <v>0</v>
      </c>
      <c r="P556" s="225">
        <v>0</v>
      </c>
      <c r="Q556" s="225">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G557" s="27"/>
      <c r="H557" s="694" t="str">
        <f>General!G26</f>
        <v>of</v>
      </c>
      <c r="I557" s="225">
        <v>0</v>
      </c>
      <c r="J557" s="225">
        <v>0</v>
      </c>
      <c r="K557" s="225">
        <v>0</v>
      </c>
      <c r="L557" s="225">
        <v>0</v>
      </c>
      <c r="M557" s="225">
        <v>0</v>
      </c>
      <c r="N557" s="225">
        <v>0</v>
      </c>
      <c r="O557" s="225">
        <v>0</v>
      </c>
      <c r="P557" s="225">
        <v>0</v>
      </c>
      <c r="Q557" s="225">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G558" s="27"/>
      <c r="H558" s="694" t="str">
        <f>General!G27</f>
        <v>r</v>
      </c>
      <c r="I558" s="225">
        <v>0</v>
      </c>
      <c r="J558" s="225">
        <v>0</v>
      </c>
      <c r="K558" s="225">
        <v>0</v>
      </c>
      <c r="L558" s="225">
        <v>0</v>
      </c>
      <c r="M558" s="225">
        <v>0</v>
      </c>
      <c r="N558" s="225">
        <v>0</v>
      </c>
      <c r="O558" s="225">
        <v>0</v>
      </c>
      <c r="P558" s="225">
        <v>0</v>
      </c>
      <c r="Q558" s="225">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G559" s="27"/>
      <c r="H559" s="694" t="str">
        <f>General!G28</f>
        <v>rd</v>
      </c>
      <c r="I559" s="225">
        <v>0</v>
      </c>
      <c r="J559" s="225">
        <v>0</v>
      </c>
      <c r="K559" s="225">
        <v>0</v>
      </c>
      <c r="L559" s="225">
        <v>0</v>
      </c>
      <c r="M559" s="225">
        <v>0</v>
      </c>
      <c r="N559" s="225">
        <v>0</v>
      </c>
      <c r="O559" s="225">
        <v>0</v>
      </c>
      <c r="P559" s="225">
        <v>0</v>
      </c>
      <c r="Q559" s="225">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G560" s="27"/>
      <c r="H560" s="694" t="str">
        <f>General!G29</f>
        <v>v</v>
      </c>
      <c r="I560" s="225">
        <v>0</v>
      </c>
      <c r="J560" s="225">
        <v>0</v>
      </c>
      <c r="K560" s="225">
        <v>0</v>
      </c>
      <c r="L560" s="225">
        <v>0</v>
      </c>
      <c r="M560" s="225">
        <v>0</v>
      </c>
      <c r="N560" s="225">
        <v>0</v>
      </c>
      <c r="O560" s="225">
        <v>0</v>
      </c>
      <c r="P560" s="225">
        <v>0</v>
      </c>
      <c r="Q560" s="225">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G561" s="27"/>
      <c r="H561" s="694" t="str">
        <f>General!G30</f>
        <v>w</v>
      </c>
      <c r="I561" s="225">
        <v>0</v>
      </c>
      <c r="J561" s="225">
        <v>0</v>
      </c>
      <c r="K561" s="225">
        <v>0</v>
      </c>
      <c r="L561" s="225">
        <v>0</v>
      </c>
      <c r="M561" s="225">
        <v>0</v>
      </c>
      <c r="N561" s="225">
        <v>0</v>
      </c>
      <c r="O561" s="225">
        <v>0</v>
      </c>
      <c r="P561" s="225">
        <v>0</v>
      </c>
      <c r="Q561" s="225">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G562" s="27"/>
      <c r="H562" s="694" t="str">
        <f>General!G31</f>
        <v>wd</v>
      </c>
      <c r="I562" s="225">
        <v>0</v>
      </c>
      <c r="J562" s="225">
        <v>0</v>
      </c>
      <c r="K562" s="225">
        <v>0</v>
      </c>
      <c r="L562" s="225">
        <v>0</v>
      </c>
      <c r="M562" s="225">
        <v>0</v>
      </c>
      <c r="N562" s="225">
        <v>0</v>
      </c>
      <c r="O562" s="225">
        <v>0</v>
      </c>
      <c r="P562" s="225">
        <v>0</v>
      </c>
      <c r="Q562" s="225">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G563" s="27"/>
      <c r="H563" s="694" t="str">
        <f>General!G32</f>
        <v>z</v>
      </c>
      <c r="I563" s="225">
        <v>0</v>
      </c>
      <c r="J563" s="225">
        <v>0</v>
      </c>
      <c r="K563" s="225">
        <v>0</v>
      </c>
      <c r="L563" s="225">
        <v>0</v>
      </c>
      <c r="M563" s="225">
        <v>0</v>
      </c>
      <c r="N563" s="225">
        <v>0</v>
      </c>
      <c r="O563" s="225">
        <v>0</v>
      </c>
      <c r="P563" s="225">
        <v>0</v>
      </c>
      <c r="Q563" s="225">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35">
      <c r="A564" s="6"/>
      <c r="B564" s="7"/>
      <c r="C564" s="17"/>
      <c r="D564" s="17"/>
      <c r="E564" s="17"/>
      <c r="F564" s="33"/>
      <c r="G564" s="27"/>
      <c r="H564" s="694" t="str">
        <f>General!G33</f>
        <v>zd</v>
      </c>
      <c r="I564" s="225">
        <v>0</v>
      </c>
      <c r="J564" s="225">
        <v>0</v>
      </c>
      <c r="K564" s="225">
        <v>0</v>
      </c>
      <c r="L564" s="225">
        <v>0</v>
      </c>
      <c r="M564" s="225">
        <v>0</v>
      </c>
      <c r="N564" s="225">
        <v>0</v>
      </c>
      <c r="O564" s="225">
        <v>0</v>
      </c>
      <c r="P564" s="225">
        <v>0</v>
      </c>
      <c r="Q564" s="225">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3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15" customHeight="1" outlineLevel="1" x14ac:dyDescent="0.3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4" customHeight="1" outlineLevel="1" x14ac:dyDescent="0.3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3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3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15" customHeight="1" outlineLevel="1" thickBot="1" x14ac:dyDescent="0.4">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15" customHeight="1" outlineLevel="1" x14ac:dyDescent="0.35">
      <c r="A571" s="6"/>
      <c r="B571" s="7"/>
      <c r="C571" s="9" t="s">
        <v>0</v>
      </c>
      <c r="D571" s="9"/>
      <c r="E571" s="9"/>
      <c r="F571" s="9"/>
      <c r="G571" s="9"/>
      <c r="H571" s="9"/>
      <c r="I571" s="9"/>
      <c r="J571" s="9"/>
      <c r="K571" s="188"/>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2"/>
      <c r="D572" s="12"/>
      <c r="E572" s="12" t="s">
        <v>1</v>
      </c>
      <c r="F572" s="13"/>
      <c r="G572" s="14" t="s">
        <v>320</v>
      </c>
      <c r="H572" s="13"/>
      <c r="I572" s="13" t="s">
        <v>1221</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t="s">
        <v>339</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t="s">
        <v>1195</v>
      </c>
      <c r="H577" s="17" t="s">
        <v>1222</v>
      </c>
      <c r="I577" s="17" t="s">
        <v>102</v>
      </c>
      <c r="J577" s="17" t="s">
        <v>103</v>
      </c>
      <c r="K577" s="17" t="s">
        <v>1223</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G578" s="153" t="s">
        <v>60</v>
      </c>
      <c r="H578" s="153" t="s">
        <v>60</v>
      </c>
      <c r="I578" s="226">
        <v>1</v>
      </c>
      <c r="J578" s="226">
        <v>1.3</v>
      </c>
      <c r="K578" s="226">
        <v>250</v>
      </c>
      <c r="L578" s="759">
        <f>MIN(364,INT((N578 - DATE(YEAR(N578),1,1))))</f>
        <v>90</v>
      </c>
      <c r="M578" s="226">
        <v>5</v>
      </c>
      <c r="N578" s="782">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G579" s="153" t="s">
        <v>59</v>
      </c>
      <c r="H579" s="153" t="s">
        <v>760</v>
      </c>
      <c r="I579" s="226">
        <v>1</v>
      </c>
      <c r="J579" s="226">
        <v>1.1000000000000001</v>
      </c>
      <c r="K579" s="226">
        <v>100</v>
      </c>
      <c r="L579" s="759">
        <f>MIN(364,INT((N579 - DATE(YEAR(N579),1,1))))</f>
        <v>45</v>
      </c>
      <c r="M579" s="226">
        <v>90</v>
      </c>
      <c r="N579" s="782">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G580" s="194" t="s">
        <v>338</v>
      </c>
      <c r="H580" s="194" t="s">
        <v>1196</v>
      </c>
      <c r="I580" s="226">
        <v>0</v>
      </c>
      <c r="J580" s="226">
        <v>0.97</v>
      </c>
      <c r="K580" s="226">
        <v>100</v>
      </c>
      <c r="L580" s="759">
        <f>MIN(364,INT((N580 - DATE(YEAR(N580),1,1))))</f>
        <v>134</v>
      </c>
      <c r="M580" s="226">
        <v>5</v>
      </c>
      <c r="N580" s="782">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G581" s="195" t="s">
        <v>1224</v>
      </c>
      <c r="H581" s="195" t="s">
        <v>1197</v>
      </c>
      <c r="I581" s="226">
        <v>1</v>
      </c>
      <c r="J581" s="226">
        <v>0.7</v>
      </c>
      <c r="K581" s="226">
        <v>115</v>
      </c>
      <c r="L581" s="759">
        <f>MIN(364,INT((N581 - DATE(YEAR(N581),1,1))))</f>
        <v>151</v>
      </c>
      <c r="M581" s="226">
        <v>5</v>
      </c>
      <c r="N581" s="782">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95" t="s">
        <v>1072</v>
      </c>
      <c r="H582" s="195" t="s">
        <v>762</v>
      </c>
      <c r="I582" s="226">
        <v>1</v>
      </c>
      <c r="J582" s="226">
        <v>1.3</v>
      </c>
      <c r="K582" s="226">
        <v>100</v>
      </c>
      <c r="L582" s="759">
        <f>MIN(364,INT((N582 - DATE(YEAR(N582),1,1))))</f>
        <v>187</v>
      </c>
      <c r="M582" s="226">
        <v>5</v>
      </c>
      <c r="N582" s="782">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4" customHeight="1" outlineLevel="1" x14ac:dyDescent="0.3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372</v>
      </c>
      <c r="J597" s="23" t="s">
        <v>54</v>
      </c>
      <c r="K597" s="23" t="s">
        <v>55</v>
      </c>
      <c r="L597" s="23" t="s">
        <v>56</v>
      </c>
      <c r="M597" s="23" t="s">
        <v>57</v>
      </c>
      <c r="N597" s="23" t="s">
        <v>874</v>
      </c>
      <c r="O597" s="23" t="s">
        <v>875</v>
      </c>
      <c r="P597" s="23" t="s">
        <v>876</v>
      </c>
      <c r="Q597" s="23" t="s">
        <v>1146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33"/>
      <c r="H598" s="194" t="str">
        <f>H578</f>
        <v>lime</v>
      </c>
      <c r="I598" s="227">
        <f>AVERAGE(J$489:J$505)</f>
        <v>0.72117647058823531</v>
      </c>
      <c r="J598" s="227">
        <f t="shared" ref="J598:Q598" si="268">AVERAGE(K$489:K$505)</f>
        <v>1.006470588235294</v>
      </c>
      <c r="K598" s="227">
        <f t="shared" si="268"/>
        <v>1.0517647058823527</v>
      </c>
      <c r="L598" s="227">
        <f t="shared" si="268"/>
        <v>1</v>
      </c>
      <c r="M598" s="227">
        <f t="shared" si="268"/>
        <v>0.96411764705882375</v>
      </c>
      <c r="N598" s="227">
        <f t="shared" si="268"/>
        <v>0.81647058823529428</v>
      </c>
      <c r="O598" s="227">
        <f t="shared" si="268"/>
        <v>0.82411764705882351</v>
      </c>
      <c r="P598" s="227">
        <f t="shared" si="268"/>
        <v>0.56000000000000028</v>
      </c>
      <c r="Q598" s="227">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H599" s="194" t="str">
        <f>H579</f>
        <v>early</v>
      </c>
      <c r="I599" s="227">
        <f t="shared" ref="I599:Q599" si="269">AVERAGE(J$489:J$505)</f>
        <v>0.72117647058823531</v>
      </c>
      <c r="J599" s="227">
        <f t="shared" si="269"/>
        <v>1.006470588235294</v>
      </c>
      <c r="K599" s="227">
        <f t="shared" si="269"/>
        <v>1.0517647058823527</v>
      </c>
      <c r="L599" s="227">
        <f t="shared" si="269"/>
        <v>1</v>
      </c>
      <c r="M599" s="227">
        <f t="shared" si="269"/>
        <v>0.96411764705882375</v>
      </c>
      <c r="N599" s="227">
        <f t="shared" si="269"/>
        <v>0.81647058823529428</v>
      </c>
      <c r="O599" s="227">
        <f t="shared" si="269"/>
        <v>0.82411764705882351</v>
      </c>
      <c r="P599" s="227">
        <f t="shared" si="269"/>
        <v>0.56000000000000028</v>
      </c>
      <c r="Q599" s="227">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33"/>
      <c r="H600" s="194" t="str">
        <f>H580</f>
        <v>at_seeding</v>
      </c>
      <c r="I600" s="227">
        <f t="shared" ref="I600:Q600" si="270">AVERAGE(J$489:J$505)</f>
        <v>0.72117647058823531</v>
      </c>
      <c r="J600" s="227">
        <f t="shared" si="270"/>
        <v>1.006470588235294</v>
      </c>
      <c r="K600" s="227">
        <f t="shared" si="270"/>
        <v>1.0517647058823527</v>
      </c>
      <c r="L600" s="227">
        <f t="shared" si="270"/>
        <v>1</v>
      </c>
      <c r="M600" s="227">
        <f t="shared" si="270"/>
        <v>0.96411764705882375</v>
      </c>
      <c r="N600" s="227">
        <f t="shared" si="270"/>
        <v>0.81647058823529428</v>
      </c>
      <c r="O600" s="227">
        <f t="shared" si="270"/>
        <v>0.82411764705882351</v>
      </c>
      <c r="P600" s="227">
        <f t="shared" si="270"/>
        <v>0.56000000000000028</v>
      </c>
      <c r="Q600" s="227">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33"/>
      <c r="H601" s="194" t="str">
        <f>H581</f>
        <v>mid</v>
      </c>
      <c r="I601" s="227">
        <f t="shared" ref="I601:Q601" si="271">AVERAGE(J$489:J$505)</f>
        <v>0.72117647058823531</v>
      </c>
      <c r="J601" s="227">
        <f t="shared" si="271"/>
        <v>1.006470588235294</v>
      </c>
      <c r="K601" s="227">
        <f t="shared" si="271"/>
        <v>1.0517647058823527</v>
      </c>
      <c r="L601" s="227">
        <f t="shared" si="271"/>
        <v>1</v>
      </c>
      <c r="M601" s="227">
        <f t="shared" si="271"/>
        <v>0.96411764705882375</v>
      </c>
      <c r="N601" s="227">
        <f t="shared" si="271"/>
        <v>0.81647058823529428</v>
      </c>
      <c r="O601" s="227">
        <f t="shared" si="271"/>
        <v>0.82411764705882351</v>
      </c>
      <c r="P601" s="227">
        <f t="shared" si="271"/>
        <v>0.56000000000000028</v>
      </c>
      <c r="Q601" s="227">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H602" s="194" t="str">
        <f>H582</f>
        <v>late</v>
      </c>
      <c r="I602" s="227">
        <f t="shared" ref="I602:Q602" si="272">AVERAGE(J$489:J$505)</f>
        <v>0.72117647058823531</v>
      </c>
      <c r="J602" s="227">
        <f t="shared" si="272"/>
        <v>1.006470588235294</v>
      </c>
      <c r="K602" s="227">
        <f t="shared" si="272"/>
        <v>1.0517647058823527</v>
      </c>
      <c r="L602" s="227">
        <f t="shared" si="272"/>
        <v>1</v>
      </c>
      <c r="M602" s="227">
        <f t="shared" si="272"/>
        <v>0.96411764705882375</v>
      </c>
      <c r="N602" s="227">
        <f t="shared" si="272"/>
        <v>0.81647058823529428</v>
      </c>
      <c r="O602" s="227">
        <f t="shared" si="272"/>
        <v>0.82411764705882351</v>
      </c>
      <c r="P602" s="227">
        <f t="shared" si="272"/>
        <v>0.56000000000000028</v>
      </c>
      <c r="Q602" s="227">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15" customHeight="1" outlineLevel="1" x14ac:dyDescent="0.3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4" customHeight="1" outlineLevel="1" x14ac:dyDescent="0.3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15" customHeight="1" outlineLevel="1" thickBot="1" x14ac:dyDescent="0.4">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15" customHeight="1" outlineLevel="1" x14ac:dyDescent="0.3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23" t="s">
        <v>372</v>
      </c>
      <c r="J618" s="23" t="s">
        <v>54</v>
      </c>
      <c r="K618" s="23" t="s">
        <v>55</v>
      </c>
      <c r="L618" s="23" t="s">
        <v>56</v>
      </c>
      <c r="M618" s="23" t="s">
        <v>57</v>
      </c>
      <c r="N618" s="23" t="s">
        <v>874</v>
      </c>
      <c r="O618" s="23" t="s">
        <v>875</v>
      </c>
      <c r="P618" s="23" t="s">
        <v>876</v>
      </c>
      <c r="Q618" s="23" t="s">
        <v>1146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4.5" outlineLevel="1" x14ac:dyDescent="0.35">
      <c r="A619" s="6"/>
      <c r="B619" s="7"/>
      <c r="C619" s="17"/>
      <c r="D619" s="17"/>
      <c r="E619" s="17"/>
      <c r="F619" s="26"/>
      <c r="G619" s="27"/>
      <c r="H619" s="34" t="s">
        <v>1056</v>
      </c>
      <c r="I619" s="227">
        <v>1</v>
      </c>
      <c r="J619" s="227">
        <v>1</v>
      </c>
      <c r="K619" s="227">
        <v>1</v>
      </c>
      <c r="L619" s="227">
        <v>1</v>
      </c>
      <c r="M619" s="227">
        <v>1</v>
      </c>
      <c r="N619" s="227">
        <v>1</v>
      </c>
      <c r="O619" s="227">
        <v>1</v>
      </c>
      <c r="P619" s="227">
        <v>1</v>
      </c>
      <c r="Q619" s="227">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15" customHeight="1" outlineLevel="1" x14ac:dyDescent="0.3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4" customHeight="1" outlineLevel="1" x14ac:dyDescent="0.3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15" customHeight="1" outlineLevel="1" thickBot="1" x14ac:dyDescent="0.4">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15" customHeight="1" outlineLevel="1" x14ac:dyDescent="0.3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17"/>
      <c r="G634" s="17"/>
      <c r="H634" s="17"/>
      <c r="I634" s="17"/>
      <c r="J634" s="23" t="s">
        <v>104</v>
      </c>
      <c r="K634" s="23" t="s">
        <v>105</v>
      </c>
      <c r="L634" s="23" t="s">
        <v>1055</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4.5" outlineLevel="1" x14ac:dyDescent="0.35">
      <c r="A635" s="6"/>
      <c r="B635" s="7"/>
      <c r="C635" s="17"/>
      <c r="D635" s="17"/>
      <c r="E635" s="17"/>
      <c r="F635" s="26"/>
      <c r="G635" s="27"/>
      <c r="H635" s="27"/>
      <c r="I635" s="27" t="str" cm="1">
        <f t="array" ref="I635:I638">TRANSPOSE(H303:K303)</f>
        <v>knock</v>
      </c>
      <c r="J635" s="759">
        <f>MIN(364,INT((M635 - DATE(YEAR(M635),1,1))))</f>
        <v>104</v>
      </c>
      <c r="K635" s="230">
        <v>35</v>
      </c>
      <c r="L635" s="227">
        <v>0.25</v>
      </c>
      <c r="M635" s="764">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4.5" outlineLevel="1" x14ac:dyDescent="0.35">
      <c r="A636" s="6"/>
      <c r="B636" s="7"/>
      <c r="C636" s="17"/>
      <c r="D636" s="17"/>
      <c r="E636" s="17"/>
      <c r="F636" s="26"/>
      <c r="G636" s="27"/>
      <c r="H636" s="27"/>
      <c r="I636" s="27" t="str">
        <v>pre-em</v>
      </c>
      <c r="J636" s="759">
        <f>MIN(364,INT((M636 - DATE(YEAR(M636),1,1))))</f>
        <v>134</v>
      </c>
      <c r="K636" s="230">
        <v>15</v>
      </c>
      <c r="L636" s="227">
        <v>0.25</v>
      </c>
      <c r="M636" s="764">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4.5" outlineLevel="1" x14ac:dyDescent="0.35">
      <c r="A637" s="6"/>
      <c r="B637" s="7"/>
      <c r="C637" s="17"/>
      <c r="D637" s="17"/>
      <c r="E637" s="17"/>
      <c r="F637" s="26"/>
      <c r="G637" s="27"/>
      <c r="H637" s="27"/>
      <c r="I637" s="27" t="str">
        <v>selective_and_spraytop</v>
      </c>
      <c r="J637" s="759">
        <f>MIN(364,INT((M637 - DATE(YEAR(M637),1,1))))</f>
        <v>151</v>
      </c>
      <c r="K637" s="230">
        <v>90</v>
      </c>
      <c r="L637" s="227">
        <v>0.25</v>
      </c>
      <c r="M637" s="764">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4.5" outlineLevel="1" x14ac:dyDescent="0.35">
      <c r="A638" s="6"/>
      <c r="B638" s="7"/>
      <c r="C638" s="17"/>
      <c r="D638" s="17"/>
      <c r="E638" s="17"/>
      <c r="F638" s="26"/>
      <c r="G638" s="27"/>
      <c r="H638" s="27"/>
      <c r="I638" s="27" t="str">
        <v>fungicide</v>
      </c>
      <c r="J638" s="759">
        <f>MIN(364,INT((M638 - DATE(YEAR(M638),1,1))))</f>
        <v>195</v>
      </c>
      <c r="K638" s="230">
        <v>35</v>
      </c>
      <c r="L638" s="227">
        <v>0.25</v>
      </c>
      <c r="M638" s="764">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15" customHeight="1" outlineLevel="1" x14ac:dyDescent="0.3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4" customHeight="1" outlineLevel="1" x14ac:dyDescent="0.3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15" customHeight="1" outlineLevel="1" thickBot="1" x14ac:dyDescent="0.4">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15" customHeight="1" outlineLevel="1" x14ac:dyDescent="0.3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17"/>
      <c r="G651" s="17"/>
      <c r="H651" s="949"/>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17"/>
      <c r="G652" s="17"/>
      <c r="H652" s="949"/>
      <c r="I652" s="17"/>
      <c r="J652" s="950" t="s">
        <v>1035</v>
      </c>
      <c r="K652" s="948"/>
      <c r="L652" s="948"/>
      <c r="M652" s="948"/>
      <c r="N652" s="948"/>
      <c r="O652" s="948"/>
      <c r="P652" s="948"/>
      <c r="Q652" s="948"/>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17"/>
      <c r="G653" s="17" t="s">
        <v>37</v>
      </c>
      <c r="H653" s="949"/>
      <c r="I653" s="17"/>
      <c r="J653" s="23" t="s">
        <v>372</v>
      </c>
      <c r="K653" s="23" t="s">
        <v>54</v>
      </c>
      <c r="L653" s="23" t="s">
        <v>55</v>
      </c>
      <c r="M653" s="23" t="s">
        <v>56</v>
      </c>
      <c r="N653" s="23" t="s">
        <v>57</v>
      </c>
      <c r="O653" s="23" t="s">
        <v>874</v>
      </c>
      <c r="P653" s="23" t="s">
        <v>875</v>
      </c>
      <c r="Q653" s="23" t="s">
        <v>876</v>
      </c>
      <c r="R653" s="23" t="s">
        <v>1146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48"/>
      <c r="H654" s="31"/>
      <c r="I654" s="694" t="str">
        <f>General!O17</f>
        <v>a</v>
      </c>
      <c r="J654" s="231">
        <v>10</v>
      </c>
      <c r="K654" s="231">
        <v>10</v>
      </c>
      <c r="L654" s="231">
        <v>10</v>
      </c>
      <c r="M654" s="231">
        <v>10</v>
      </c>
      <c r="N654" s="231">
        <v>10</v>
      </c>
      <c r="O654" s="231">
        <v>10</v>
      </c>
      <c r="P654" s="231">
        <v>10</v>
      </c>
      <c r="Q654" s="231">
        <v>10</v>
      </c>
      <c r="R654" s="231">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48"/>
      <c r="H655" s="31"/>
      <c r="I655" s="694" t="str">
        <f>General!O18</f>
        <v>a2</v>
      </c>
      <c r="J655" s="231">
        <v>0</v>
      </c>
      <c r="K655" s="231">
        <v>0</v>
      </c>
      <c r="L655" s="231">
        <v>0</v>
      </c>
      <c r="M655" s="231">
        <v>0</v>
      </c>
      <c r="N655" s="231">
        <v>0</v>
      </c>
      <c r="O655" s="231">
        <v>0</v>
      </c>
      <c r="P655" s="231">
        <v>0</v>
      </c>
      <c r="Q655" s="231">
        <v>0</v>
      </c>
      <c r="R655" s="231">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48"/>
      <c r="H656" s="31"/>
      <c r="I656" s="694" t="str">
        <f>General!O19</f>
        <v>b</v>
      </c>
      <c r="J656" s="231">
        <v>100</v>
      </c>
      <c r="K656" s="231">
        <v>100</v>
      </c>
      <c r="L656" s="231">
        <v>100</v>
      </c>
      <c r="M656" s="231">
        <v>100</v>
      </c>
      <c r="N656" s="231">
        <v>100</v>
      </c>
      <c r="O656" s="231">
        <v>100</v>
      </c>
      <c r="P656" s="231">
        <v>100</v>
      </c>
      <c r="Q656" s="231">
        <v>100</v>
      </c>
      <c r="R656" s="231">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48"/>
      <c r="H657" s="31"/>
      <c r="I657" s="694" t="str">
        <f>General!O20</f>
        <v>bd</v>
      </c>
      <c r="J657" s="231">
        <v>100</v>
      </c>
      <c r="K657" s="231">
        <v>100</v>
      </c>
      <c r="L657" s="231">
        <v>100</v>
      </c>
      <c r="M657" s="231">
        <v>100</v>
      </c>
      <c r="N657" s="231">
        <v>100</v>
      </c>
      <c r="O657" s="231">
        <v>100</v>
      </c>
      <c r="P657" s="231">
        <v>100</v>
      </c>
      <c r="Q657" s="231">
        <v>100</v>
      </c>
      <c r="R657" s="231">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94" t="str">
        <f>General!O21</f>
        <v>f</v>
      </c>
      <c r="J658" s="232">
        <v>120</v>
      </c>
      <c r="K658" s="232">
        <v>120</v>
      </c>
      <c r="L658" s="232">
        <v>120</v>
      </c>
      <c r="M658" s="232">
        <v>120</v>
      </c>
      <c r="N658" s="232">
        <v>120</v>
      </c>
      <c r="O658" s="232">
        <v>120</v>
      </c>
      <c r="P658" s="232">
        <v>120</v>
      </c>
      <c r="Q658" s="232">
        <v>120</v>
      </c>
      <c r="R658" s="232">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94" t="str">
        <f>General!O22</f>
        <v>h</v>
      </c>
      <c r="J659" s="232">
        <v>140</v>
      </c>
      <c r="K659" s="232">
        <v>140</v>
      </c>
      <c r="L659" s="232">
        <v>140</v>
      </c>
      <c r="M659" s="232">
        <v>140</v>
      </c>
      <c r="N659" s="232">
        <v>140</v>
      </c>
      <c r="O659" s="232">
        <v>140</v>
      </c>
      <c r="P659" s="232">
        <v>140</v>
      </c>
      <c r="Q659" s="232">
        <v>140</v>
      </c>
      <c r="R659" s="232">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94" t="str">
        <f>General!O23</f>
        <v>i</v>
      </c>
      <c r="J660" s="232">
        <v>90</v>
      </c>
      <c r="K660" s="232">
        <v>90</v>
      </c>
      <c r="L660" s="232">
        <v>90</v>
      </c>
      <c r="M660" s="232">
        <v>90</v>
      </c>
      <c r="N660" s="232">
        <v>90</v>
      </c>
      <c r="O660" s="232">
        <v>90</v>
      </c>
      <c r="P660" s="232">
        <v>90</v>
      </c>
      <c r="Q660" s="232">
        <v>90</v>
      </c>
      <c r="R660" s="232">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36"/>
      <c r="G661" s="48"/>
      <c r="H661" s="31"/>
      <c r="I661" s="694" t="str">
        <f>General!O24</f>
        <v>j</v>
      </c>
      <c r="J661" s="231">
        <v>10</v>
      </c>
      <c r="K661" s="231">
        <v>10</v>
      </c>
      <c r="L661" s="231">
        <v>10</v>
      </c>
      <c r="M661" s="231">
        <v>10</v>
      </c>
      <c r="N661" s="231">
        <v>10</v>
      </c>
      <c r="O661" s="231">
        <v>10</v>
      </c>
      <c r="P661" s="231">
        <v>10</v>
      </c>
      <c r="Q661" s="231">
        <v>10</v>
      </c>
      <c r="R661" s="231">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36"/>
      <c r="G662" s="48"/>
      <c r="H662" s="31"/>
      <c r="I662" s="694" t="str">
        <f>General!O25</f>
        <v>jc</v>
      </c>
      <c r="J662" s="231">
        <v>10</v>
      </c>
      <c r="K662" s="231">
        <v>10</v>
      </c>
      <c r="L662" s="231">
        <v>10</v>
      </c>
      <c r="M662" s="231">
        <v>10</v>
      </c>
      <c r="N662" s="231">
        <v>10</v>
      </c>
      <c r="O662" s="231">
        <v>10</v>
      </c>
      <c r="P662" s="231">
        <v>10</v>
      </c>
      <c r="Q662" s="231">
        <v>10</v>
      </c>
      <c r="R662" s="231">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694" t="str">
        <f>General!O26</f>
        <v>k</v>
      </c>
      <c r="J663" s="232">
        <v>90</v>
      </c>
      <c r="K663" s="232">
        <v>90</v>
      </c>
      <c r="L663" s="232">
        <v>90</v>
      </c>
      <c r="M663" s="232">
        <v>90</v>
      </c>
      <c r="N663" s="232">
        <v>90</v>
      </c>
      <c r="O663" s="232">
        <v>90</v>
      </c>
      <c r="P663" s="232">
        <v>90</v>
      </c>
      <c r="Q663" s="232">
        <v>90</v>
      </c>
      <c r="R663" s="232">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33"/>
      <c r="G664" s="34"/>
      <c r="H664" s="34"/>
      <c r="I664" s="694" t="str">
        <f>General!O27</f>
        <v>l</v>
      </c>
      <c r="J664" s="232">
        <v>120</v>
      </c>
      <c r="K664" s="232">
        <v>120</v>
      </c>
      <c r="L664" s="232">
        <v>120</v>
      </c>
      <c r="M664" s="232">
        <v>120</v>
      </c>
      <c r="N664" s="232">
        <v>120</v>
      </c>
      <c r="O664" s="232">
        <v>120</v>
      </c>
      <c r="P664" s="232">
        <v>120</v>
      </c>
      <c r="Q664" s="232">
        <v>120</v>
      </c>
      <c r="R664" s="232">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3"/>
      <c r="G665" s="34"/>
      <c r="H665" s="34"/>
      <c r="I665" s="694" t="str">
        <f>General!O28</f>
        <v>m</v>
      </c>
      <c r="J665" s="231">
        <v>10</v>
      </c>
      <c r="K665" s="231">
        <v>10</v>
      </c>
      <c r="L665" s="231">
        <v>10</v>
      </c>
      <c r="M665" s="231">
        <v>10</v>
      </c>
      <c r="N665" s="231">
        <v>10</v>
      </c>
      <c r="O665" s="231">
        <v>10</v>
      </c>
      <c r="P665" s="231">
        <v>10</v>
      </c>
      <c r="Q665" s="231">
        <v>10</v>
      </c>
      <c r="R665" s="231">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94" t="str">
        <f>General!O29</f>
        <v>o</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94" t="str">
        <f>General!O30</f>
        <v>od</v>
      </c>
      <c r="J667" s="233">
        <v>120</v>
      </c>
      <c r="K667" s="233">
        <v>120</v>
      </c>
      <c r="L667" s="233">
        <v>120</v>
      </c>
      <c r="M667" s="233">
        <v>120</v>
      </c>
      <c r="N667" s="233">
        <v>120</v>
      </c>
      <c r="O667" s="233">
        <v>120</v>
      </c>
      <c r="P667" s="233">
        <v>120</v>
      </c>
      <c r="Q667" s="233">
        <v>120</v>
      </c>
      <c r="R667" s="233">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9"/>
      <c r="H668" s="50"/>
      <c r="I668" s="694" t="str">
        <f>General!O31</f>
        <v>of</v>
      </c>
      <c r="J668" s="233">
        <v>100</v>
      </c>
      <c r="K668" s="233">
        <v>100</v>
      </c>
      <c r="L668" s="233">
        <v>100</v>
      </c>
      <c r="M668" s="233">
        <v>100</v>
      </c>
      <c r="N668" s="233">
        <v>100</v>
      </c>
      <c r="O668" s="233">
        <v>100</v>
      </c>
      <c r="P668" s="233">
        <v>100</v>
      </c>
      <c r="Q668" s="233">
        <v>100</v>
      </c>
      <c r="R668" s="233">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9"/>
      <c r="H669" s="50"/>
      <c r="I669" s="694" t="str">
        <f>General!O32</f>
        <v>r</v>
      </c>
      <c r="J669" s="233">
        <v>2</v>
      </c>
      <c r="K669" s="233">
        <v>2</v>
      </c>
      <c r="L669" s="233">
        <v>2</v>
      </c>
      <c r="M669" s="233">
        <v>2</v>
      </c>
      <c r="N669" s="233">
        <v>2</v>
      </c>
      <c r="O669" s="233">
        <v>2</v>
      </c>
      <c r="P669" s="233">
        <v>2</v>
      </c>
      <c r="Q669" s="233">
        <v>2</v>
      </c>
      <c r="R669" s="233">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9"/>
      <c r="H670" s="50"/>
      <c r="I670" s="694" t="str">
        <f>General!O33</f>
        <v>rd</v>
      </c>
      <c r="J670" s="233">
        <v>2</v>
      </c>
      <c r="K670" s="233">
        <v>2</v>
      </c>
      <c r="L670" s="233">
        <v>2</v>
      </c>
      <c r="M670" s="233">
        <v>2</v>
      </c>
      <c r="N670" s="233">
        <v>2</v>
      </c>
      <c r="O670" s="233">
        <v>2</v>
      </c>
      <c r="P670" s="233">
        <v>2</v>
      </c>
      <c r="Q670" s="233">
        <v>2</v>
      </c>
      <c r="R670" s="233">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9"/>
      <c r="H671" s="50"/>
      <c r="I671" s="694" t="str">
        <f>General!O34</f>
        <v>s</v>
      </c>
      <c r="J671" s="231">
        <v>10</v>
      </c>
      <c r="K671" s="231">
        <v>10</v>
      </c>
      <c r="L671" s="231">
        <v>10</v>
      </c>
      <c r="M671" s="231">
        <v>10</v>
      </c>
      <c r="N671" s="231">
        <v>10</v>
      </c>
      <c r="O671" s="231">
        <v>10</v>
      </c>
      <c r="P671" s="231">
        <v>10</v>
      </c>
      <c r="Q671" s="231">
        <v>10</v>
      </c>
      <c r="R671" s="231">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9"/>
      <c r="H672" s="50"/>
      <c r="I672" s="694" t="str">
        <f>General!O35</f>
        <v>sp</v>
      </c>
      <c r="J672" s="231">
        <v>10</v>
      </c>
      <c r="K672" s="231">
        <v>10</v>
      </c>
      <c r="L672" s="231">
        <v>10</v>
      </c>
      <c r="M672" s="231">
        <v>10</v>
      </c>
      <c r="N672" s="231">
        <v>10</v>
      </c>
      <c r="O672" s="231">
        <v>10</v>
      </c>
      <c r="P672" s="231">
        <v>10</v>
      </c>
      <c r="Q672" s="231">
        <v>10</v>
      </c>
      <c r="R672" s="231">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94" t="str">
        <f>General!O36</f>
        <v>t</v>
      </c>
      <c r="J673" s="231">
        <v>10</v>
      </c>
      <c r="K673" s="231">
        <v>10</v>
      </c>
      <c r="L673" s="231">
        <v>10</v>
      </c>
      <c r="M673" s="231">
        <v>10</v>
      </c>
      <c r="N673" s="231">
        <v>10</v>
      </c>
      <c r="O673" s="231">
        <v>10</v>
      </c>
      <c r="P673" s="231">
        <v>10</v>
      </c>
      <c r="Q673" s="231">
        <v>10</v>
      </c>
      <c r="R673" s="231">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94" t="str">
        <f>General!O37</f>
        <v>tc</v>
      </c>
      <c r="J674" s="231">
        <v>10</v>
      </c>
      <c r="K674" s="231">
        <v>10</v>
      </c>
      <c r="L674" s="231">
        <v>10</v>
      </c>
      <c r="M674" s="231">
        <v>10</v>
      </c>
      <c r="N674" s="231">
        <v>10</v>
      </c>
      <c r="O674" s="231">
        <v>10</v>
      </c>
      <c r="P674" s="231">
        <v>10</v>
      </c>
      <c r="Q674" s="231">
        <v>10</v>
      </c>
      <c r="R674" s="231">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94" t="str">
        <f>General!O38</f>
        <v>u</v>
      </c>
      <c r="J675" s="231">
        <v>10</v>
      </c>
      <c r="K675" s="231">
        <v>10</v>
      </c>
      <c r="L675" s="231">
        <v>10</v>
      </c>
      <c r="M675" s="231">
        <v>10</v>
      </c>
      <c r="N675" s="231">
        <v>10</v>
      </c>
      <c r="O675" s="231">
        <v>10</v>
      </c>
      <c r="P675" s="231">
        <v>10</v>
      </c>
      <c r="Q675" s="231">
        <v>10</v>
      </c>
      <c r="R675" s="231">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94" t="str">
        <f>General!O39</f>
        <v>uc</v>
      </c>
      <c r="J676" s="231">
        <v>10</v>
      </c>
      <c r="K676" s="231">
        <v>10</v>
      </c>
      <c r="L676" s="231">
        <v>10</v>
      </c>
      <c r="M676" s="231">
        <v>10</v>
      </c>
      <c r="N676" s="231">
        <v>10</v>
      </c>
      <c r="O676" s="231">
        <v>10</v>
      </c>
      <c r="P676" s="231">
        <v>10</v>
      </c>
      <c r="Q676" s="231">
        <v>10</v>
      </c>
      <c r="R676" s="231">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94" t="str">
        <f>General!O40</f>
        <v>v</v>
      </c>
      <c r="J677" s="233">
        <v>90</v>
      </c>
      <c r="K677" s="233">
        <v>90</v>
      </c>
      <c r="L677" s="233">
        <v>90</v>
      </c>
      <c r="M677" s="233">
        <v>90</v>
      </c>
      <c r="N677" s="233">
        <v>90</v>
      </c>
      <c r="O677" s="233">
        <v>90</v>
      </c>
      <c r="P677" s="233">
        <v>90</v>
      </c>
      <c r="Q677" s="233">
        <v>90</v>
      </c>
      <c r="R677" s="233">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94" t="str">
        <f>General!O41</f>
        <v>w</v>
      </c>
      <c r="J678" s="233">
        <v>120</v>
      </c>
      <c r="K678" s="233">
        <v>120</v>
      </c>
      <c r="L678" s="233">
        <v>120</v>
      </c>
      <c r="M678" s="233">
        <v>120</v>
      </c>
      <c r="N678" s="233">
        <v>120</v>
      </c>
      <c r="O678" s="233">
        <v>120</v>
      </c>
      <c r="P678" s="233">
        <v>120</v>
      </c>
      <c r="Q678" s="233">
        <v>120</v>
      </c>
      <c r="R678" s="233">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94" t="str">
        <f>General!O42</f>
        <v>wd</v>
      </c>
      <c r="J679" s="233">
        <v>120</v>
      </c>
      <c r="K679" s="233">
        <v>120</v>
      </c>
      <c r="L679" s="233">
        <v>120</v>
      </c>
      <c r="M679" s="233">
        <v>120</v>
      </c>
      <c r="N679" s="233">
        <v>120</v>
      </c>
      <c r="O679" s="233">
        <v>120</v>
      </c>
      <c r="P679" s="233">
        <v>120</v>
      </c>
      <c r="Q679" s="233">
        <v>120</v>
      </c>
      <c r="R679" s="233">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94" t="str">
        <f>General!O43</f>
        <v>x</v>
      </c>
      <c r="J680" s="231">
        <v>10</v>
      </c>
      <c r="K680" s="231">
        <v>10</v>
      </c>
      <c r="L680" s="231">
        <v>10</v>
      </c>
      <c r="M680" s="231">
        <v>10</v>
      </c>
      <c r="N680" s="231">
        <v>10</v>
      </c>
      <c r="O680" s="231">
        <v>10</v>
      </c>
      <c r="P680" s="231">
        <v>10</v>
      </c>
      <c r="Q680" s="231">
        <v>10</v>
      </c>
      <c r="R680" s="231">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94" t="str">
        <f>General!O44</f>
        <v>xc</v>
      </c>
      <c r="J681" s="231">
        <v>10</v>
      </c>
      <c r="K681" s="231">
        <v>10</v>
      </c>
      <c r="L681" s="231">
        <v>10</v>
      </c>
      <c r="M681" s="231">
        <v>10</v>
      </c>
      <c r="N681" s="231">
        <v>10</v>
      </c>
      <c r="O681" s="231">
        <v>10</v>
      </c>
      <c r="P681" s="231">
        <v>10</v>
      </c>
      <c r="Q681" s="231">
        <v>10</v>
      </c>
      <c r="R681" s="231">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94" t="str">
        <f>General!O45</f>
        <v>z</v>
      </c>
      <c r="J682" s="233">
        <v>2</v>
      </c>
      <c r="K682" s="233">
        <v>2</v>
      </c>
      <c r="L682" s="233">
        <v>2</v>
      </c>
      <c r="M682" s="233">
        <v>2</v>
      </c>
      <c r="N682" s="233">
        <v>2</v>
      </c>
      <c r="O682" s="233">
        <v>2</v>
      </c>
      <c r="P682" s="233">
        <v>2</v>
      </c>
      <c r="Q682" s="233">
        <v>2</v>
      </c>
      <c r="R682" s="233">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94" t="str">
        <f>General!O46</f>
        <v>zd</v>
      </c>
      <c r="J683" s="233">
        <v>2</v>
      </c>
      <c r="K683" s="233">
        <v>2</v>
      </c>
      <c r="L683" s="233">
        <v>2</v>
      </c>
      <c r="M683" s="233">
        <v>2</v>
      </c>
      <c r="N683" s="233">
        <v>2</v>
      </c>
      <c r="O683" s="233">
        <v>2</v>
      </c>
      <c r="P683" s="233">
        <v>2</v>
      </c>
      <c r="Q683" s="233">
        <v>2</v>
      </c>
      <c r="R683" s="233">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15" customHeight="1" outlineLevel="1" x14ac:dyDescent="0.3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4" customHeight="1" outlineLevel="1" x14ac:dyDescent="0.3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15" customHeight="1" thickBot="1" x14ac:dyDescent="0.4">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15" customHeight="1" x14ac:dyDescent="0.3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2"/>
      <c r="D692" s="12"/>
      <c r="E692" s="17"/>
      <c r="F692" s="13"/>
      <c r="G692" s="13" t="s">
        <v>39</v>
      </c>
      <c r="H692" s="13"/>
      <c r="J692" s="13"/>
      <c r="K692" s="13"/>
      <c r="L692" s="13"/>
      <c r="M692" s="13"/>
      <c r="N692" s="51" t="s">
        <v>1212</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2"/>
      <c r="E693" s="17"/>
      <c r="F693" s="13"/>
      <c r="G693" s="699">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17"/>
      <c r="G698" s="45" t="s">
        <v>385</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26"/>
      <c r="G699" s="700" t="str">
        <f>General!O17</f>
        <v>a</v>
      </c>
      <c r="H699" s="701">
        <v>3000</v>
      </c>
      <c r="I699" s="701">
        <v>27.5</v>
      </c>
      <c r="J699" s="701">
        <v>1</v>
      </c>
      <c r="K699" s="702"/>
      <c r="L699" s="701">
        <v>0</v>
      </c>
      <c r="M699" s="701">
        <v>0</v>
      </c>
      <c r="N699" s="703"/>
      <c r="O699" s="701">
        <v>0</v>
      </c>
      <c r="P699" s="701">
        <v>0</v>
      </c>
      <c r="Q699" s="705">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26"/>
      <c r="G700" s="700" t="str">
        <f>General!O18</f>
        <v>a2</v>
      </c>
      <c r="H700" s="701">
        <v>0</v>
      </c>
      <c r="I700" s="701">
        <v>0</v>
      </c>
      <c r="J700" s="701">
        <v>0</v>
      </c>
      <c r="K700" s="702"/>
      <c r="L700" s="701">
        <v>0</v>
      </c>
      <c r="M700" s="701">
        <v>0</v>
      </c>
      <c r="N700" s="703"/>
      <c r="O700" s="701">
        <v>0</v>
      </c>
      <c r="P700" s="701">
        <v>0</v>
      </c>
      <c r="Q700" s="705">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26"/>
      <c r="G701" s="700" t="str">
        <f>General!O19</f>
        <v>b</v>
      </c>
      <c r="H701" s="701">
        <v>295</v>
      </c>
      <c r="I701" s="701">
        <v>27.5</v>
      </c>
      <c r="J701" s="701">
        <v>1</v>
      </c>
      <c r="K701" s="702" t="s">
        <v>46</v>
      </c>
      <c r="L701" s="701">
        <v>40</v>
      </c>
      <c r="M701" s="701">
        <v>240</v>
      </c>
      <c r="N701" s="703"/>
      <c r="O701" s="701">
        <v>0</v>
      </c>
      <c r="P701" s="701">
        <v>0</v>
      </c>
      <c r="Q701" s="705">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26"/>
      <c r="G702" s="700" t="str">
        <f>General!O20</f>
        <v>bd</v>
      </c>
      <c r="H702" s="701">
        <v>295</v>
      </c>
      <c r="I702" s="701">
        <v>27.5</v>
      </c>
      <c r="J702" s="701">
        <v>1</v>
      </c>
      <c r="K702" s="702" t="s">
        <v>46</v>
      </c>
      <c r="L702" s="701">
        <v>40</v>
      </c>
      <c r="M702" s="701">
        <v>240</v>
      </c>
      <c r="N702" s="703"/>
      <c r="O702" s="701">
        <v>0</v>
      </c>
      <c r="P702" s="701">
        <v>0</v>
      </c>
      <c r="Q702" s="705">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26"/>
      <c r="G703" s="700" t="str">
        <f>General!O21</f>
        <v>f</v>
      </c>
      <c r="H703" s="701">
        <v>350</v>
      </c>
      <c r="I703" s="701">
        <v>27.5</v>
      </c>
      <c r="J703" s="701">
        <v>1</v>
      </c>
      <c r="K703" s="703" t="s">
        <v>49</v>
      </c>
      <c r="L703" s="701">
        <v>48</v>
      </c>
      <c r="M703" s="701">
        <v>200</v>
      </c>
      <c r="N703" s="703"/>
      <c r="O703" s="701">
        <v>0</v>
      </c>
      <c r="P703" s="701">
        <v>0</v>
      </c>
      <c r="Q703" s="705">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700" t="str">
        <f>General!O22</f>
        <v>h</v>
      </c>
      <c r="H704" s="701">
        <v>235</v>
      </c>
      <c r="I704" s="701">
        <v>27.5</v>
      </c>
      <c r="J704" s="701">
        <v>1</v>
      </c>
      <c r="K704" s="703" t="s">
        <v>47</v>
      </c>
      <c r="L704" s="701">
        <v>27.7</v>
      </c>
      <c r="M704" s="701">
        <v>100</v>
      </c>
      <c r="N704" s="703"/>
      <c r="O704" s="701">
        <v>0</v>
      </c>
      <c r="P704" s="701">
        <v>0</v>
      </c>
      <c r="Q704" s="705">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700" t="str">
        <f>General!O23</f>
        <v>i</v>
      </c>
      <c r="H705" s="701">
        <v>350</v>
      </c>
      <c r="I705" s="701">
        <v>27.5</v>
      </c>
      <c r="J705" s="701">
        <v>1</v>
      </c>
      <c r="K705" s="703"/>
      <c r="L705" s="701">
        <v>0</v>
      </c>
      <c r="M705" s="701">
        <v>0</v>
      </c>
      <c r="N705" s="703"/>
      <c r="O705" s="701">
        <v>0</v>
      </c>
      <c r="P705" s="701">
        <v>0</v>
      </c>
      <c r="Q705" s="705">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6"/>
      <c r="G706" s="700" t="str">
        <f>General!O24</f>
        <v>j</v>
      </c>
      <c r="H706" s="701">
        <v>3000</v>
      </c>
      <c r="I706" s="701">
        <v>27.5</v>
      </c>
      <c r="J706" s="701">
        <v>1</v>
      </c>
      <c r="K706" s="702"/>
      <c r="L706" s="701">
        <v>0</v>
      </c>
      <c r="M706" s="701">
        <v>0</v>
      </c>
      <c r="N706" s="703"/>
      <c r="O706" s="701">
        <v>0</v>
      </c>
      <c r="P706" s="701">
        <v>0</v>
      </c>
      <c r="Q706" s="705">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6"/>
      <c r="G707" s="700" t="str">
        <f>General!O25</f>
        <v>jc</v>
      </c>
      <c r="H707" s="701">
        <v>3000</v>
      </c>
      <c r="I707" s="701">
        <v>27.5</v>
      </c>
      <c r="J707" s="701">
        <v>1</v>
      </c>
      <c r="K707" s="702"/>
      <c r="L707" s="701">
        <v>0</v>
      </c>
      <c r="M707" s="701">
        <v>0</v>
      </c>
      <c r="N707" s="703"/>
      <c r="O707" s="701">
        <v>0</v>
      </c>
      <c r="P707" s="701">
        <v>0</v>
      </c>
      <c r="Q707" s="705">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700" t="str">
        <f>General!O26</f>
        <v>k</v>
      </c>
      <c r="H708" s="701">
        <v>350</v>
      </c>
      <c r="I708" s="701">
        <v>27.5</v>
      </c>
      <c r="J708" s="701">
        <v>1</v>
      </c>
      <c r="K708" s="703"/>
      <c r="L708" s="701">
        <v>0</v>
      </c>
      <c r="M708" s="701">
        <v>0</v>
      </c>
      <c r="N708" s="703"/>
      <c r="O708" s="701">
        <v>0</v>
      </c>
      <c r="P708" s="701">
        <v>0</v>
      </c>
      <c r="Q708" s="705">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700" t="str">
        <f>General!O27</f>
        <v>l</v>
      </c>
      <c r="H709" s="701">
        <v>400</v>
      </c>
      <c r="I709" s="701">
        <v>27.5</v>
      </c>
      <c r="J709" s="701">
        <v>1</v>
      </c>
      <c r="K709" s="703" t="s">
        <v>48</v>
      </c>
      <c r="L709" s="701">
        <v>37</v>
      </c>
      <c r="M709" s="701">
        <v>200</v>
      </c>
      <c r="N709" s="703"/>
      <c r="O709" s="701">
        <v>0</v>
      </c>
      <c r="P709" s="701">
        <v>0</v>
      </c>
      <c r="Q709" s="705">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700" t="str">
        <f>General!O28</f>
        <v>m</v>
      </c>
      <c r="H710" s="701">
        <v>3000</v>
      </c>
      <c r="I710" s="701">
        <v>27.5</v>
      </c>
      <c r="J710" s="701">
        <v>1</v>
      </c>
      <c r="K710" s="702"/>
      <c r="L710" s="701">
        <v>0</v>
      </c>
      <c r="M710" s="701">
        <v>0</v>
      </c>
      <c r="N710" s="703"/>
      <c r="O710" s="701">
        <v>0</v>
      </c>
      <c r="P710" s="701">
        <v>0</v>
      </c>
      <c r="Q710" s="705">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700" t="str">
        <f>General!O29</f>
        <v>o</v>
      </c>
      <c r="H711" s="701">
        <v>235</v>
      </c>
      <c r="I711" s="701">
        <v>27.5</v>
      </c>
      <c r="J711" s="701">
        <v>1</v>
      </c>
      <c r="K711" s="703"/>
      <c r="L711" s="704">
        <v>0</v>
      </c>
      <c r="M711" s="704">
        <v>0</v>
      </c>
      <c r="N711" s="703"/>
      <c r="O711" s="701">
        <v>0</v>
      </c>
      <c r="P711" s="701">
        <v>0</v>
      </c>
      <c r="Q711" s="705">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700" t="str">
        <f>General!O30</f>
        <v>od</v>
      </c>
      <c r="H712" s="701">
        <v>235</v>
      </c>
      <c r="I712" s="701">
        <v>27.5</v>
      </c>
      <c r="J712" s="701">
        <v>1</v>
      </c>
      <c r="K712" s="703"/>
      <c r="L712" s="704">
        <v>0</v>
      </c>
      <c r="M712" s="704">
        <v>0</v>
      </c>
      <c r="N712" s="703"/>
      <c r="O712" s="701">
        <v>0</v>
      </c>
      <c r="P712" s="701">
        <v>0</v>
      </c>
      <c r="Q712" s="705">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700" t="str">
        <f>General!O31</f>
        <v>of</v>
      </c>
      <c r="H713" s="701">
        <v>350</v>
      </c>
      <c r="I713" s="701">
        <v>27.5</v>
      </c>
      <c r="J713" s="701">
        <v>1</v>
      </c>
      <c r="K713" s="703" t="s">
        <v>47</v>
      </c>
      <c r="L713" s="701">
        <v>27.7</v>
      </c>
      <c r="M713" s="701">
        <v>100</v>
      </c>
      <c r="N713" s="703"/>
      <c r="O713" s="701">
        <v>0</v>
      </c>
      <c r="P713" s="701">
        <v>0</v>
      </c>
      <c r="Q713" s="705">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700" t="str">
        <f>General!O32</f>
        <v>r</v>
      </c>
      <c r="H714" s="701">
        <v>30000</v>
      </c>
      <c r="I714" s="701">
        <v>27.5</v>
      </c>
      <c r="J714" s="701">
        <v>1</v>
      </c>
      <c r="K714" s="703" t="s">
        <v>50</v>
      </c>
      <c r="L714" s="701">
        <v>431</v>
      </c>
      <c r="M714" s="701">
        <v>100</v>
      </c>
      <c r="N714" s="703" t="s">
        <v>51</v>
      </c>
      <c r="O714" s="701">
        <v>125</v>
      </c>
      <c r="P714" s="701">
        <v>1000</v>
      </c>
      <c r="Q714" s="705">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700" t="str">
        <f>General!O33</f>
        <v>rd</v>
      </c>
      <c r="H715" s="701">
        <v>30000</v>
      </c>
      <c r="I715" s="701">
        <v>27.5</v>
      </c>
      <c r="J715" s="701">
        <v>1</v>
      </c>
      <c r="K715" s="703" t="s">
        <v>50</v>
      </c>
      <c r="L715" s="701">
        <v>431</v>
      </c>
      <c r="M715" s="701">
        <v>100</v>
      </c>
      <c r="N715" s="703" t="s">
        <v>51</v>
      </c>
      <c r="O715" s="701">
        <v>125</v>
      </c>
      <c r="P715" s="701">
        <v>1000</v>
      </c>
      <c r="Q715" s="705">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700" t="str">
        <f>General!O34</f>
        <v>s</v>
      </c>
      <c r="H716" s="701">
        <v>3000</v>
      </c>
      <c r="I716" s="701">
        <v>27.5</v>
      </c>
      <c r="J716" s="701">
        <v>1</v>
      </c>
      <c r="K716" s="702"/>
      <c r="L716" s="701">
        <v>0</v>
      </c>
      <c r="M716" s="701">
        <v>0</v>
      </c>
      <c r="N716" s="703"/>
      <c r="O716" s="701">
        <v>0</v>
      </c>
      <c r="P716" s="701">
        <v>0</v>
      </c>
      <c r="Q716" s="705">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700" t="str">
        <f>General!O35</f>
        <v>sp</v>
      </c>
      <c r="H717" s="701">
        <v>3000</v>
      </c>
      <c r="I717" s="701">
        <v>27.5</v>
      </c>
      <c r="J717" s="701">
        <v>1</v>
      </c>
      <c r="K717" s="702"/>
      <c r="L717" s="701">
        <v>0</v>
      </c>
      <c r="M717" s="701">
        <v>0</v>
      </c>
      <c r="N717" s="703"/>
      <c r="O717" s="701">
        <v>0</v>
      </c>
      <c r="P717" s="701">
        <v>0</v>
      </c>
      <c r="Q717" s="705">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700" t="str">
        <f>General!O36</f>
        <v>t</v>
      </c>
      <c r="H718" s="701">
        <v>3000</v>
      </c>
      <c r="I718" s="701">
        <v>27.5</v>
      </c>
      <c r="J718" s="701">
        <v>1</v>
      </c>
      <c r="K718" s="702"/>
      <c r="L718" s="701">
        <v>0</v>
      </c>
      <c r="M718" s="701">
        <v>0</v>
      </c>
      <c r="N718" s="703"/>
      <c r="O718" s="701">
        <v>0</v>
      </c>
      <c r="P718" s="701">
        <v>0</v>
      </c>
      <c r="Q718" s="705">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700" t="str">
        <f>General!O37</f>
        <v>tc</v>
      </c>
      <c r="H719" s="701">
        <v>3000</v>
      </c>
      <c r="I719" s="701">
        <v>27.5</v>
      </c>
      <c r="J719" s="701">
        <v>1</v>
      </c>
      <c r="K719" s="702"/>
      <c r="L719" s="701">
        <v>0</v>
      </c>
      <c r="M719" s="701">
        <v>0</v>
      </c>
      <c r="N719" s="703"/>
      <c r="O719" s="701">
        <v>0</v>
      </c>
      <c r="P719" s="701">
        <v>0</v>
      </c>
      <c r="Q719" s="705">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700" t="str">
        <f>General!O38</f>
        <v>u</v>
      </c>
      <c r="H720" s="701">
        <v>3000</v>
      </c>
      <c r="I720" s="701">
        <v>27.5</v>
      </c>
      <c r="J720" s="701">
        <v>1</v>
      </c>
      <c r="K720" s="702"/>
      <c r="L720" s="701">
        <v>0</v>
      </c>
      <c r="M720" s="701">
        <v>0</v>
      </c>
      <c r="N720" s="703"/>
      <c r="O720" s="701">
        <v>0</v>
      </c>
      <c r="P720" s="701">
        <v>0</v>
      </c>
      <c r="Q720" s="705">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700" t="str">
        <f>General!O39</f>
        <v>uc</v>
      </c>
      <c r="H721" s="701">
        <v>3000</v>
      </c>
      <c r="I721" s="701">
        <v>27.5</v>
      </c>
      <c r="J721" s="701">
        <v>1</v>
      </c>
      <c r="K721" s="702"/>
      <c r="L721" s="701">
        <v>0</v>
      </c>
      <c r="M721" s="701">
        <v>0</v>
      </c>
      <c r="N721" s="703"/>
      <c r="O721" s="701">
        <v>0</v>
      </c>
      <c r="P721" s="701">
        <v>0</v>
      </c>
      <c r="Q721" s="705">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700" t="str">
        <f>General!O40</f>
        <v>v</v>
      </c>
      <c r="H722" s="701">
        <v>350</v>
      </c>
      <c r="I722" s="701">
        <v>27.5</v>
      </c>
      <c r="J722" s="701">
        <v>1</v>
      </c>
      <c r="K722" s="703"/>
      <c r="L722" s="701">
        <v>0</v>
      </c>
      <c r="M722" s="701">
        <v>0</v>
      </c>
      <c r="N722" s="703"/>
      <c r="O722" s="701">
        <v>0</v>
      </c>
      <c r="P722" s="701">
        <v>0</v>
      </c>
      <c r="Q722" s="705">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700" t="str">
        <f>General!O41</f>
        <v>w</v>
      </c>
      <c r="H723" s="701">
        <v>295</v>
      </c>
      <c r="I723" s="701">
        <v>27.5</v>
      </c>
      <c r="J723" s="701">
        <v>1</v>
      </c>
      <c r="K723" s="703"/>
      <c r="L723" s="701">
        <v>0</v>
      </c>
      <c r="M723" s="701">
        <v>0</v>
      </c>
      <c r="N723" s="703"/>
      <c r="O723" s="701">
        <v>0</v>
      </c>
      <c r="P723" s="701">
        <v>0</v>
      </c>
      <c r="Q723" s="705">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700" t="str">
        <f>General!O42</f>
        <v>wd</v>
      </c>
      <c r="H724" s="701">
        <v>295</v>
      </c>
      <c r="I724" s="701">
        <v>27.5</v>
      </c>
      <c r="J724" s="701">
        <v>1</v>
      </c>
      <c r="K724" s="703"/>
      <c r="L724" s="701">
        <v>0</v>
      </c>
      <c r="M724" s="701">
        <v>0</v>
      </c>
      <c r="N724" s="703"/>
      <c r="O724" s="701">
        <v>0</v>
      </c>
      <c r="P724" s="701">
        <v>0</v>
      </c>
      <c r="Q724" s="705">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700" t="str">
        <f>General!O43</f>
        <v>x</v>
      </c>
      <c r="H725" s="701">
        <v>3000</v>
      </c>
      <c r="I725" s="701">
        <v>27.5</v>
      </c>
      <c r="J725" s="701">
        <v>1</v>
      </c>
      <c r="K725" s="702"/>
      <c r="L725" s="701">
        <v>0</v>
      </c>
      <c r="M725" s="701">
        <v>0</v>
      </c>
      <c r="N725" s="703"/>
      <c r="O725" s="701">
        <v>0</v>
      </c>
      <c r="P725" s="701">
        <v>0</v>
      </c>
      <c r="Q725" s="705">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700" t="str">
        <f>General!O44</f>
        <v>xc</v>
      </c>
      <c r="H726" s="701">
        <v>3000</v>
      </c>
      <c r="I726" s="701">
        <v>27.5</v>
      </c>
      <c r="J726" s="701">
        <v>1</v>
      </c>
      <c r="K726" s="702"/>
      <c r="L726" s="701">
        <v>0</v>
      </c>
      <c r="M726" s="701">
        <v>0</v>
      </c>
      <c r="N726" s="703"/>
      <c r="O726" s="701">
        <v>0</v>
      </c>
      <c r="P726" s="701">
        <v>0</v>
      </c>
      <c r="Q726" s="705">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700" t="str">
        <f>General!O45</f>
        <v>z</v>
      </c>
      <c r="H727" s="701">
        <v>30000</v>
      </c>
      <c r="I727" s="701">
        <v>27.5</v>
      </c>
      <c r="J727" s="701">
        <v>1</v>
      </c>
      <c r="K727" s="703" t="s">
        <v>50</v>
      </c>
      <c r="L727" s="701">
        <v>431</v>
      </c>
      <c r="M727" s="701">
        <v>100</v>
      </c>
      <c r="N727" s="703" t="s">
        <v>51</v>
      </c>
      <c r="O727" s="701">
        <v>125</v>
      </c>
      <c r="P727" s="701">
        <v>1000</v>
      </c>
      <c r="Q727" s="705">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700" t="str">
        <f>General!O46</f>
        <v>zd</v>
      </c>
      <c r="H728" s="701">
        <v>30000</v>
      </c>
      <c r="I728" s="701">
        <v>27.5</v>
      </c>
      <c r="J728" s="701">
        <v>1</v>
      </c>
      <c r="K728" s="703" t="s">
        <v>50</v>
      </c>
      <c r="L728" s="701">
        <v>431</v>
      </c>
      <c r="M728" s="701">
        <v>100</v>
      </c>
      <c r="N728" s="703" t="s">
        <v>51</v>
      </c>
      <c r="O728" s="701">
        <v>125</v>
      </c>
      <c r="P728" s="701">
        <v>1000</v>
      </c>
      <c r="Q728" s="705">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x14ac:dyDescent="0.3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4" customHeight="1" x14ac:dyDescent="0.3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15" customHeight="1" outlineLevel="1" thickBot="1" x14ac:dyDescent="0.4">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15" customHeight="1" outlineLevel="1" x14ac:dyDescent="0.3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15" customHeight="1" outlineLevel="1" x14ac:dyDescent="0.3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15" customHeight="1" outlineLevel="1" x14ac:dyDescent="0.3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t="s">
        <v>3</v>
      </c>
      <c r="H746" s="27" t="s">
        <v>4</v>
      </c>
      <c r="I746" s="234"/>
      <c r="J746" s="234"/>
      <c r="K746" s="234"/>
      <c r="L746" s="234"/>
      <c r="M746" s="234"/>
      <c r="N746" s="227"/>
      <c r="O746" s="227"/>
      <c r="P746" s="235"/>
      <c r="Q746" s="235"/>
      <c r="R746" s="235"/>
      <c r="S746" s="235"/>
      <c r="T746" s="235"/>
      <c r="U746" s="235"/>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t="s">
        <v>5</v>
      </c>
      <c r="H747" s="27" t="s">
        <v>6</v>
      </c>
      <c r="I747" s="234"/>
      <c r="J747" s="234"/>
      <c r="K747" s="234"/>
      <c r="L747" s="234"/>
      <c r="M747" s="234"/>
      <c r="N747" s="227"/>
      <c r="O747" s="227"/>
      <c r="P747" s="235"/>
      <c r="Q747" s="235"/>
      <c r="R747" s="235"/>
      <c r="S747" s="235"/>
      <c r="T747" s="235"/>
      <c r="U747" s="235"/>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26"/>
      <c r="G748" s="31" t="s">
        <v>7</v>
      </c>
      <c r="H748" s="31" t="s">
        <v>8</v>
      </c>
      <c r="I748" s="234"/>
      <c r="J748" s="234"/>
      <c r="K748" s="234"/>
      <c r="L748" s="234"/>
      <c r="M748" s="234"/>
      <c r="N748" s="227"/>
      <c r="O748" s="227"/>
      <c r="P748" s="200"/>
      <c r="Q748" s="200"/>
      <c r="R748" s="200"/>
      <c r="S748" s="200"/>
      <c r="T748" s="200"/>
      <c r="U748" s="200"/>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34" t="s">
        <v>9</v>
      </c>
      <c r="H749" s="34" t="s">
        <v>10</v>
      </c>
      <c r="I749" s="234"/>
      <c r="J749" s="234"/>
      <c r="K749" s="234"/>
      <c r="L749" s="234"/>
      <c r="M749" s="234"/>
      <c r="N749" s="227"/>
      <c r="O749" s="227"/>
      <c r="P749" s="200"/>
      <c r="Q749" s="200"/>
      <c r="R749" s="200"/>
      <c r="S749" s="200"/>
      <c r="T749" s="200"/>
      <c r="U749" s="200"/>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34" t="s">
        <v>11</v>
      </c>
      <c r="H750" s="34" t="s">
        <v>12</v>
      </c>
      <c r="I750" s="234"/>
      <c r="J750" s="234"/>
      <c r="K750" s="234"/>
      <c r="L750" s="234"/>
      <c r="M750" s="234"/>
      <c r="N750" s="227"/>
      <c r="O750" s="227"/>
      <c r="P750" s="200"/>
      <c r="Q750" s="200"/>
      <c r="R750" s="200"/>
      <c r="S750" s="200"/>
      <c r="T750" s="200"/>
      <c r="U750" s="200"/>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34" t="s">
        <v>13</v>
      </c>
      <c r="H751" s="34" t="s">
        <v>14</v>
      </c>
      <c r="I751" s="234"/>
      <c r="J751" s="234"/>
      <c r="K751" s="234"/>
      <c r="L751" s="234"/>
      <c r="M751" s="234"/>
      <c r="N751" s="227"/>
      <c r="O751" s="227"/>
      <c r="P751" s="200"/>
      <c r="Q751" s="200"/>
      <c r="R751" s="200"/>
      <c r="S751" s="200"/>
      <c r="T751" s="200"/>
      <c r="U751" s="200"/>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34" t="s">
        <v>15</v>
      </c>
      <c r="H752" s="34" t="s">
        <v>16</v>
      </c>
      <c r="I752" s="234"/>
      <c r="J752" s="234"/>
      <c r="K752" s="234"/>
      <c r="L752" s="234"/>
      <c r="M752" s="234"/>
      <c r="N752" s="227"/>
      <c r="O752" s="227"/>
      <c r="P752" s="200"/>
      <c r="Q752" s="200"/>
      <c r="R752" s="200"/>
      <c r="S752" s="200"/>
      <c r="T752" s="200"/>
      <c r="U752" s="200"/>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G753" s="34" t="s">
        <v>19</v>
      </c>
      <c r="H753" s="34" t="s">
        <v>149</v>
      </c>
      <c r="I753" s="234"/>
      <c r="J753" s="234"/>
      <c r="K753" s="234"/>
      <c r="L753" s="234"/>
      <c r="M753" s="234"/>
      <c r="N753" s="227"/>
      <c r="O753" s="227"/>
      <c r="P753" s="200"/>
      <c r="Q753" s="200"/>
      <c r="R753" s="200"/>
      <c r="S753" s="200"/>
      <c r="T753" s="200"/>
      <c r="U753" s="200"/>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G754" s="34" t="s">
        <v>17</v>
      </c>
      <c r="H754" s="34" t="s">
        <v>18</v>
      </c>
      <c r="I754" s="234"/>
      <c r="J754" s="234"/>
      <c r="K754" s="234"/>
      <c r="L754" s="234"/>
      <c r="M754" s="234"/>
      <c r="N754" s="227"/>
      <c r="O754" s="227"/>
      <c r="P754" s="200"/>
      <c r="Q754" s="200"/>
      <c r="R754" s="200"/>
      <c r="S754" s="200"/>
      <c r="T754" s="200"/>
      <c r="U754" s="200"/>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21</v>
      </c>
      <c r="H755" s="34" t="s">
        <v>20</v>
      </c>
      <c r="I755" s="234"/>
      <c r="J755" s="234"/>
      <c r="K755" s="234"/>
      <c r="L755" s="234"/>
      <c r="M755" s="234"/>
      <c r="N755" s="227"/>
      <c r="O755" s="227"/>
      <c r="P755" s="200"/>
      <c r="Q755" s="200"/>
      <c r="R755" s="200"/>
      <c r="S755" s="200"/>
      <c r="T755" s="200"/>
      <c r="U755" s="200"/>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21</v>
      </c>
      <c r="H756" s="34" t="s">
        <v>22</v>
      </c>
      <c r="I756" s="234"/>
      <c r="J756" s="234"/>
      <c r="K756" s="234"/>
      <c r="L756" s="234"/>
      <c r="M756" s="234"/>
      <c r="N756" s="227"/>
      <c r="O756" s="227"/>
      <c r="P756" s="200"/>
      <c r="Q756" s="200"/>
      <c r="R756" s="200"/>
      <c r="S756" s="200"/>
      <c r="T756" s="200"/>
      <c r="U756" s="200"/>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x14ac:dyDescent="0.3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4" customHeight="1" outlineLevel="1" x14ac:dyDescent="0.3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 workbookViewId="1"/>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1234</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5">
        <v>4000</v>
      </c>
      <c r="I6" s="13" t="s">
        <v>1235</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1236</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1237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1253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1254</v>
      </c>
      <c r="I27" s="13"/>
      <c r="J27" s="13"/>
      <c r="K27" s="13"/>
      <c r="L27" s="13"/>
      <c r="M27" s="13" t="s">
        <v>1305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2">
        <f>MIN(364,INT((I28 - DATE(YEAR(I28),1,1))))</f>
        <v>59</v>
      </c>
      <c r="I28" s="764">
        <v>43525</v>
      </c>
      <c r="J28" s="13"/>
      <c r="K28" s="13"/>
      <c r="L28" s="13" t="s">
        <v>65</v>
      </c>
      <c r="M28" s="929">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941</v>
      </c>
      <c r="M29" s="929">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63</v>
      </c>
      <c r="M30" s="929">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67</v>
      </c>
      <c r="M31" s="929">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70</v>
      </c>
      <c r="M32" s="929">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71</v>
      </c>
      <c r="M33" s="929">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66</v>
      </c>
      <c r="M34" s="929">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64</v>
      </c>
      <c r="M35" s="929">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942</v>
      </c>
      <c r="M36" s="929">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219</v>
      </c>
      <c r="M37" s="929">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61</v>
      </c>
      <c r="M38" s="929">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944</v>
      </c>
      <c r="M39" s="929">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72</v>
      </c>
      <c r="M40" s="929">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62</v>
      </c>
      <c r="M41" s="929">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940</v>
      </c>
      <c r="M42" s="929">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69</v>
      </c>
      <c r="M43" s="929">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943</v>
      </c>
      <c r="M44" s="929">
        <v>0.04</v>
      </c>
      <c r="N44" s="13"/>
      <c r="O44" s="13"/>
      <c r="P44" s="13"/>
      <c r="Q44" s="13"/>
      <c r="R44" s="13"/>
      <c r="S44" s="15"/>
      <c r="T44" s="19"/>
      <c r="U44" s="15"/>
      <c r="V44" s="15"/>
      <c r="W44" s="16"/>
      <c r="X44" s="8"/>
      <c r="Y44" s="8"/>
      <c r="Z44" s="8"/>
    </row>
    <row r="45" spans="1:26" ht="12" customHeight="1" x14ac:dyDescent="0.3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89" t="s">
        <v>1238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25" t="s">
        <v>1239</v>
      </c>
      <c r="I56" s="926" t="s">
        <v>1240</v>
      </c>
      <c r="J56" s="926" t="s">
        <v>1241</v>
      </c>
      <c r="O56" t="s">
        <v>1304</v>
      </c>
      <c r="P56" t="s">
        <v>1224</v>
      </c>
      <c r="Q56" t="s">
        <v>1224</v>
      </c>
      <c r="R56" t="s">
        <v>1251</v>
      </c>
      <c r="W56" s="16"/>
      <c r="X56" s="8"/>
      <c r="Y56" s="8"/>
      <c r="Z56" s="8"/>
    </row>
    <row r="57" spans="1:36" ht="12" customHeight="1" outlineLevel="1" x14ac:dyDescent="0.35">
      <c r="A57" s="6"/>
      <c r="B57" s="7"/>
      <c r="C57" s="17"/>
      <c r="D57" s="17"/>
      <c r="E57" s="17"/>
      <c r="F57" s="26"/>
      <c r="G57" s="501" t="s">
        <v>68</v>
      </c>
      <c r="H57" s="235">
        <v>0</v>
      </c>
      <c r="I57" s="235">
        <f>VLOOKUP(H57,$S$60:$T$63,2,FALSE)</f>
        <v>0</v>
      </c>
      <c r="J57" s="235">
        <v>250</v>
      </c>
      <c r="N57" t="s">
        <v>1250</v>
      </c>
      <c r="O57" s="927">
        <v>0.25</v>
      </c>
      <c r="P57" s="928">
        <v>0.46</v>
      </c>
      <c r="Q57" s="928">
        <v>0.46</v>
      </c>
      <c r="R57" s="927">
        <v>0.16300000000000001</v>
      </c>
      <c r="W57" s="16"/>
      <c r="X57" s="8"/>
      <c r="Y57" s="8"/>
      <c r="Z57" s="8"/>
    </row>
    <row r="58" spans="1:36" ht="12" customHeight="1" outlineLevel="1" x14ac:dyDescent="0.35">
      <c r="A58" s="6"/>
      <c r="B58" s="7"/>
      <c r="C58" s="17"/>
      <c r="D58" s="17"/>
      <c r="E58" s="17"/>
      <c r="F58" s="26"/>
      <c r="G58" s="502" t="s">
        <v>815</v>
      </c>
      <c r="H58" s="235">
        <v>0</v>
      </c>
      <c r="I58" s="235">
        <f t="shared" ref="I58:I86" si="0">VLOOKUP(H58,$S$60:$T$63,2,FALSE)</f>
        <v>0</v>
      </c>
      <c r="J58" s="235">
        <v>250</v>
      </c>
      <c r="N58" t="s">
        <v>1252</v>
      </c>
      <c r="O58">
        <v>1</v>
      </c>
      <c r="P58">
        <v>1</v>
      </c>
      <c r="Q58">
        <v>1</v>
      </c>
      <c r="R58">
        <f>0.46/(0.21+0.46)</f>
        <v>0.68656716417910446</v>
      </c>
      <c r="W58" s="16"/>
      <c r="X58" s="8"/>
      <c r="Y58" s="8"/>
      <c r="Z58" s="8"/>
    </row>
    <row r="59" spans="1:36" ht="12" customHeight="1" outlineLevel="1" x14ac:dyDescent="0.35">
      <c r="A59" s="6"/>
      <c r="B59" s="7"/>
      <c r="C59" s="17"/>
      <c r="D59" s="17"/>
      <c r="E59" s="17"/>
      <c r="F59" s="26"/>
      <c r="G59" s="502" t="s">
        <v>65</v>
      </c>
      <c r="H59" s="235">
        <f>$S$60</f>
        <v>35.799999999999997</v>
      </c>
      <c r="I59" s="235">
        <f t="shared" si="0"/>
        <v>1</v>
      </c>
      <c r="J59" s="235">
        <v>250</v>
      </c>
      <c r="O59" t="s">
        <v>1247</v>
      </c>
      <c r="P59" t="s">
        <v>1197</v>
      </c>
      <c r="Q59" t="s">
        <v>1248</v>
      </c>
      <c r="R59" t="s">
        <v>1249</v>
      </c>
      <c r="S59" t="s">
        <v>73</v>
      </c>
      <c r="T59" t="s">
        <v>1242</v>
      </c>
      <c r="W59" s="16"/>
      <c r="X59" s="8"/>
      <c r="Y59" s="8"/>
      <c r="Z59" s="8"/>
    </row>
    <row r="60" spans="1:36" ht="12" customHeight="1" outlineLevel="1" x14ac:dyDescent="0.35">
      <c r="A60" s="6"/>
      <c r="B60" s="7"/>
      <c r="C60" s="17"/>
      <c r="D60" s="17"/>
      <c r="E60" s="17"/>
      <c r="F60" s="26"/>
      <c r="G60" s="502" t="s">
        <v>941</v>
      </c>
      <c r="H60" s="235">
        <f>$S$60</f>
        <v>35.799999999999997</v>
      </c>
      <c r="I60" s="235">
        <f t="shared" si="0"/>
        <v>1</v>
      </c>
      <c r="J60" s="235">
        <v>250</v>
      </c>
      <c r="N60" t="s">
        <v>1243</v>
      </c>
      <c r="O60">
        <v>88</v>
      </c>
      <c r="P60">
        <v>30</v>
      </c>
      <c r="Q60">
        <v>0</v>
      </c>
      <c r="R60">
        <v>0</v>
      </c>
      <c r="S60">
        <f>SUMPRODUCT(O60:R60,$O$57:$R$57)</f>
        <v>35.799999999999997</v>
      </c>
      <c r="T60">
        <f>SUMPRODUCT($O$58:$R$58,$O60:$R60,$O$57:$R$57)/S60</f>
        <v>1</v>
      </c>
      <c r="W60" s="16"/>
      <c r="X60" s="8"/>
      <c r="Y60" s="8"/>
      <c r="Z60" s="8"/>
    </row>
    <row r="61" spans="1:36" ht="12" customHeight="1" outlineLevel="1" x14ac:dyDescent="0.35">
      <c r="A61" s="6"/>
      <c r="B61" s="7"/>
      <c r="C61" s="17"/>
      <c r="D61" s="17"/>
      <c r="E61" s="17"/>
      <c r="F61" s="26"/>
      <c r="G61" s="502" t="s">
        <v>63</v>
      </c>
      <c r="H61" s="235">
        <f>$S$62</f>
        <v>4</v>
      </c>
      <c r="I61" s="235">
        <f t="shared" si="0"/>
        <v>1</v>
      </c>
      <c r="J61" s="235">
        <v>250</v>
      </c>
      <c r="N61" t="s">
        <v>1244</v>
      </c>
      <c r="O61">
        <v>88</v>
      </c>
      <c r="P61">
        <v>40</v>
      </c>
      <c r="Q61">
        <v>0</v>
      </c>
      <c r="R61">
        <v>0</v>
      </c>
      <c r="S61">
        <f>SUMPRODUCT(O61:R61,$O$57:$R$57)</f>
        <v>40.400000000000006</v>
      </c>
      <c r="T61">
        <f>SUMPRODUCT($O$58:$R$58,$O61:$R61,$O$57:$R$57)/S61</f>
        <v>1</v>
      </c>
      <c r="W61" s="16"/>
      <c r="X61" s="8"/>
      <c r="Y61" s="8"/>
      <c r="Z61" s="8"/>
    </row>
    <row r="62" spans="1:36" ht="12" customHeight="1" outlineLevel="1" x14ac:dyDescent="0.35">
      <c r="A62" s="6"/>
      <c r="B62" s="7"/>
      <c r="C62" s="17"/>
      <c r="D62" s="17"/>
      <c r="E62" s="17"/>
      <c r="F62" s="26"/>
      <c r="G62" s="502" t="s">
        <v>67</v>
      </c>
      <c r="H62" s="235">
        <f>$S$60</f>
        <v>35.799999999999997</v>
      </c>
      <c r="I62" s="235">
        <f t="shared" si="0"/>
        <v>1</v>
      </c>
      <c r="J62" s="235">
        <v>250</v>
      </c>
      <c r="N62" t="s">
        <v>1245</v>
      </c>
      <c r="O62">
        <v>16</v>
      </c>
      <c r="P62">
        <v>0</v>
      </c>
      <c r="Q62">
        <v>0</v>
      </c>
      <c r="R62">
        <v>0</v>
      </c>
      <c r="S62">
        <f>SUMPRODUCT(O62:R62,$O$57:$R$57)</f>
        <v>4</v>
      </c>
      <c r="T62">
        <f>SUMPRODUCT($O$58:$R$58,$O62:$R62,$O$57:$R$57)/S62</f>
        <v>1</v>
      </c>
      <c r="W62" s="16"/>
      <c r="X62" s="8"/>
      <c r="Y62" s="8"/>
      <c r="Z62" s="8"/>
    </row>
    <row r="63" spans="1:36" ht="12" customHeight="1" outlineLevel="1" x14ac:dyDescent="0.35">
      <c r="A63" s="6"/>
      <c r="B63" s="7"/>
      <c r="C63" s="17"/>
      <c r="D63" s="17"/>
      <c r="E63" s="17"/>
      <c r="F63" s="26"/>
      <c r="G63" s="502" t="s">
        <v>70</v>
      </c>
      <c r="H63" s="235">
        <f>$S$62</f>
        <v>4</v>
      </c>
      <c r="I63" s="235">
        <f t="shared" si="0"/>
        <v>1</v>
      </c>
      <c r="J63" s="235">
        <v>250</v>
      </c>
      <c r="N63" t="s">
        <v>1246</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2" t="s">
        <v>333</v>
      </c>
      <c r="H64" s="235">
        <v>0</v>
      </c>
      <c r="I64" s="235">
        <f t="shared" si="0"/>
        <v>0</v>
      </c>
      <c r="J64" s="235">
        <v>250</v>
      </c>
      <c r="W64" s="16"/>
      <c r="X64" s="8"/>
      <c r="Y64" s="8"/>
      <c r="Z64" s="8"/>
    </row>
    <row r="65" spans="1:26" ht="12" customHeight="1" outlineLevel="1" x14ac:dyDescent="0.35">
      <c r="A65" s="6"/>
      <c r="B65" s="7"/>
      <c r="C65" s="17"/>
      <c r="D65" s="17"/>
      <c r="E65" s="17"/>
      <c r="F65" s="26"/>
      <c r="G65" s="502" t="s">
        <v>1012</v>
      </c>
      <c r="H65" s="235">
        <v>0</v>
      </c>
      <c r="I65" s="235">
        <f t="shared" si="0"/>
        <v>0</v>
      </c>
      <c r="J65" s="235">
        <v>250</v>
      </c>
      <c r="W65" s="16"/>
      <c r="X65" s="8"/>
      <c r="Y65" s="8"/>
      <c r="Z65" s="8"/>
    </row>
    <row r="66" spans="1:26" ht="12" customHeight="1" outlineLevel="1" x14ac:dyDescent="0.35">
      <c r="A66" s="6"/>
      <c r="B66" s="7"/>
      <c r="C66" s="17"/>
      <c r="D66" s="17"/>
      <c r="E66" s="17"/>
      <c r="F66" s="26"/>
      <c r="G66" s="502" t="s">
        <v>71</v>
      </c>
      <c r="H66" s="235">
        <f>$S$62</f>
        <v>4</v>
      </c>
      <c r="I66" s="235">
        <f t="shared" si="0"/>
        <v>1</v>
      </c>
      <c r="J66" s="235">
        <v>250</v>
      </c>
      <c r="W66" s="16"/>
      <c r="X66" s="8"/>
      <c r="Y66" s="8"/>
      <c r="Z66" s="8"/>
    </row>
    <row r="67" spans="1:26" ht="12" customHeight="1" outlineLevel="1" x14ac:dyDescent="0.35">
      <c r="A67" s="6"/>
      <c r="B67" s="7"/>
      <c r="C67" s="17"/>
      <c r="D67" s="17"/>
      <c r="E67" s="17"/>
      <c r="F67" s="26"/>
      <c r="G67" s="502" t="s">
        <v>66</v>
      </c>
      <c r="H67" s="235">
        <f>$S$62</f>
        <v>4</v>
      </c>
      <c r="I67" s="235">
        <f t="shared" si="0"/>
        <v>1</v>
      </c>
      <c r="J67" s="235">
        <v>250</v>
      </c>
      <c r="W67" s="16"/>
      <c r="X67" s="8"/>
      <c r="Y67" s="8"/>
      <c r="Z67" s="8"/>
    </row>
    <row r="68" spans="1:26" ht="12" customHeight="1" outlineLevel="1" x14ac:dyDescent="0.35">
      <c r="A68" s="6"/>
      <c r="B68" s="7"/>
      <c r="C68" s="17"/>
      <c r="D68" s="17"/>
      <c r="E68" s="17"/>
      <c r="F68" s="26"/>
      <c r="G68" s="502" t="s">
        <v>332</v>
      </c>
      <c r="H68" s="235">
        <v>0</v>
      </c>
      <c r="I68" s="235">
        <f t="shared" si="0"/>
        <v>0</v>
      </c>
      <c r="J68" s="235">
        <v>250</v>
      </c>
      <c r="W68" s="16"/>
      <c r="X68" s="8"/>
      <c r="Y68" s="8"/>
      <c r="Z68" s="8"/>
    </row>
    <row r="69" spans="1:26" ht="12" customHeight="1" outlineLevel="1" x14ac:dyDescent="0.35">
      <c r="A69" s="6"/>
      <c r="B69" s="7"/>
      <c r="C69" s="17"/>
      <c r="D69" s="17"/>
      <c r="E69" s="17"/>
      <c r="F69" s="26"/>
      <c r="G69" s="502" t="s">
        <v>64</v>
      </c>
      <c r="H69" s="235">
        <f>$S$60</f>
        <v>35.799999999999997</v>
      </c>
      <c r="I69" s="235">
        <f t="shared" si="0"/>
        <v>1</v>
      </c>
      <c r="J69" s="235">
        <v>250</v>
      </c>
      <c r="W69" s="16"/>
      <c r="X69" s="8"/>
      <c r="Y69" s="8"/>
      <c r="Z69" s="8"/>
    </row>
    <row r="70" spans="1:26" ht="12" customHeight="1" outlineLevel="1" x14ac:dyDescent="0.35">
      <c r="A70" s="6"/>
      <c r="B70" s="7"/>
      <c r="C70" s="17"/>
      <c r="D70" s="17"/>
      <c r="E70" s="17"/>
      <c r="F70" s="26"/>
      <c r="G70" s="502" t="s">
        <v>942</v>
      </c>
      <c r="H70" s="235">
        <f>$S$60</f>
        <v>35.799999999999997</v>
      </c>
      <c r="I70" s="235">
        <f t="shared" si="0"/>
        <v>1</v>
      </c>
      <c r="J70" s="235">
        <v>250</v>
      </c>
      <c r="W70" s="16"/>
      <c r="X70" s="8"/>
      <c r="Y70" s="8"/>
      <c r="Z70" s="8"/>
    </row>
    <row r="71" spans="1:26" ht="12" customHeight="1" outlineLevel="1" x14ac:dyDescent="0.35">
      <c r="A71" s="6"/>
      <c r="B71" s="7"/>
      <c r="C71" s="17"/>
      <c r="D71" s="17"/>
      <c r="E71" s="17"/>
      <c r="F71" s="26"/>
      <c r="G71" s="502" t="s">
        <v>219</v>
      </c>
      <c r="H71" s="235">
        <f>$S$60</f>
        <v>35.799999999999997</v>
      </c>
      <c r="I71" s="235">
        <f t="shared" si="0"/>
        <v>1</v>
      </c>
      <c r="J71" s="235">
        <v>250</v>
      </c>
      <c r="W71" s="16"/>
      <c r="X71" s="8"/>
      <c r="Y71" s="8"/>
      <c r="Z71" s="8"/>
    </row>
    <row r="72" spans="1:26" ht="12" customHeight="1" outlineLevel="1" x14ac:dyDescent="0.35">
      <c r="A72" s="6"/>
      <c r="B72" s="7"/>
      <c r="C72" s="17"/>
      <c r="D72" s="17"/>
      <c r="E72" s="17"/>
      <c r="F72" s="26"/>
      <c r="G72" s="502" t="s">
        <v>61</v>
      </c>
      <c r="H72" s="235">
        <f>$S$61</f>
        <v>40.400000000000006</v>
      </c>
      <c r="I72" s="235">
        <f t="shared" si="0"/>
        <v>1</v>
      </c>
      <c r="J72" s="235">
        <v>250</v>
      </c>
      <c r="W72" s="16"/>
      <c r="X72" s="8"/>
      <c r="Y72" s="8"/>
      <c r="Z72" s="8"/>
    </row>
    <row r="73" spans="1:26" ht="12" customHeight="1" outlineLevel="1" x14ac:dyDescent="0.35">
      <c r="A73" s="6"/>
      <c r="B73" s="7"/>
      <c r="C73" s="17"/>
      <c r="D73" s="17"/>
      <c r="E73" s="17"/>
      <c r="F73" s="26"/>
      <c r="G73" s="502" t="s">
        <v>944</v>
      </c>
      <c r="H73" s="235">
        <f>$S$61</f>
        <v>40.400000000000006</v>
      </c>
      <c r="I73" s="235">
        <f t="shared" si="0"/>
        <v>1</v>
      </c>
      <c r="J73" s="235">
        <v>250</v>
      </c>
      <c r="W73" s="16"/>
      <c r="X73" s="8"/>
      <c r="Y73" s="8"/>
      <c r="Z73" s="8"/>
    </row>
    <row r="74" spans="1:26" ht="12" customHeight="1" outlineLevel="1" x14ac:dyDescent="0.35">
      <c r="A74" s="6"/>
      <c r="B74" s="7"/>
      <c r="C74" s="17"/>
      <c r="D74" s="17"/>
      <c r="E74" s="17"/>
      <c r="F74" s="26"/>
      <c r="G74" s="502" t="s">
        <v>334</v>
      </c>
      <c r="H74" s="235">
        <v>0</v>
      </c>
      <c r="I74" s="235">
        <f t="shared" si="0"/>
        <v>0</v>
      </c>
      <c r="J74" s="235">
        <v>250</v>
      </c>
      <c r="W74" s="16"/>
      <c r="X74" s="8"/>
      <c r="Y74" s="8"/>
      <c r="Z74" s="8"/>
    </row>
    <row r="75" spans="1:26" ht="12" customHeight="1" outlineLevel="1" x14ac:dyDescent="0.35">
      <c r="A75" s="6"/>
      <c r="B75" s="7"/>
      <c r="C75" s="17"/>
      <c r="D75" s="17"/>
      <c r="E75" s="17"/>
      <c r="F75" s="26"/>
      <c r="G75" s="502" t="s">
        <v>1142</v>
      </c>
      <c r="H75" s="235">
        <v>0</v>
      </c>
      <c r="I75" s="235">
        <f t="shared" si="0"/>
        <v>0</v>
      </c>
      <c r="J75" s="235">
        <v>250</v>
      </c>
      <c r="W75" s="16"/>
      <c r="X75" s="8"/>
      <c r="Y75" s="8"/>
      <c r="Z75" s="8"/>
    </row>
    <row r="76" spans="1:26" ht="12" customHeight="1" outlineLevel="1" x14ac:dyDescent="0.35">
      <c r="A76" s="6"/>
      <c r="B76" s="7"/>
      <c r="C76" s="17"/>
      <c r="D76" s="17"/>
      <c r="E76" s="17"/>
      <c r="F76" s="26"/>
      <c r="G76" s="502" t="s">
        <v>335</v>
      </c>
      <c r="H76" s="235">
        <v>0</v>
      </c>
      <c r="I76" s="235">
        <f t="shared" si="0"/>
        <v>0</v>
      </c>
      <c r="J76" s="235">
        <v>250</v>
      </c>
      <c r="W76" s="16"/>
      <c r="X76" s="8"/>
      <c r="Y76" s="8"/>
      <c r="Z76" s="8"/>
    </row>
    <row r="77" spans="1:26" ht="12" customHeight="1" outlineLevel="1" x14ac:dyDescent="0.35">
      <c r="A77" s="6"/>
      <c r="B77" s="7"/>
      <c r="C77" s="17"/>
      <c r="D77" s="17"/>
      <c r="E77" s="17"/>
      <c r="F77" s="26"/>
      <c r="G77" s="502" t="s">
        <v>1013</v>
      </c>
      <c r="H77" s="235">
        <v>0</v>
      </c>
      <c r="I77" s="235">
        <f t="shared" si="0"/>
        <v>0</v>
      </c>
      <c r="J77" s="235">
        <v>250</v>
      </c>
      <c r="W77" s="16"/>
      <c r="X77" s="8"/>
      <c r="Y77" s="8"/>
      <c r="Z77" s="8"/>
    </row>
    <row r="78" spans="1:26" ht="12" customHeight="1" outlineLevel="1" x14ac:dyDescent="0.35">
      <c r="A78" s="6"/>
      <c r="B78" s="7"/>
      <c r="C78" s="17"/>
      <c r="D78" s="17"/>
      <c r="E78" s="17"/>
      <c r="F78" s="26"/>
      <c r="G78" s="502" t="s">
        <v>336</v>
      </c>
      <c r="H78" s="235">
        <v>0</v>
      </c>
      <c r="I78" s="235">
        <f t="shared" si="0"/>
        <v>0</v>
      </c>
      <c r="J78" s="235">
        <v>250</v>
      </c>
      <c r="W78" s="16"/>
      <c r="X78" s="8"/>
      <c r="Y78" s="8"/>
      <c r="Z78" s="8"/>
    </row>
    <row r="79" spans="1:26" ht="12" customHeight="1" outlineLevel="1" x14ac:dyDescent="0.35">
      <c r="A79" s="6"/>
      <c r="B79" s="7"/>
      <c r="C79" s="17"/>
      <c r="D79" s="17"/>
      <c r="E79" s="17"/>
      <c r="F79" s="26"/>
      <c r="G79" s="502" t="s">
        <v>1014</v>
      </c>
      <c r="H79" s="235">
        <v>0</v>
      </c>
      <c r="I79" s="235">
        <f t="shared" si="0"/>
        <v>0</v>
      </c>
      <c r="J79" s="235">
        <v>250</v>
      </c>
      <c r="W79" s="16"/>
      <c r="X79" s="8"/>
      <c r="Y79" s="8"/>
      <c r="Z79" s="8"/>
    </row>
    <row r="80" spans="1:26" ht="12" customHeight="1" outlineLevel="1" x14ac:dyDescent="0.35">
      <c r="A80" s="6"/>
      <c r="B80" s="7"/>
      <c r="C80" s="17"/>
      <c r="D80" s="17"/>
      <c r="E80" s="17"/>
      <c r="F80" s="26"/>
      <c r="G80" s="502" t="s">
        <v>72</v>
      </c>
      <c r="H80" s="235">
        <f>$S$62</f>
        <v>4</v>
      </c>
      <c r="I80" s="235">
        <f t="shared" si="0"/>
        <v>1</v>
      </c>
      <c r="J80" s="235">
        <v>250</v>
      </c>
      <c r="W80" s="16"/>
      <c r="X80" s="8"/>
      <c r="Y80" s="8"/>
      <c r="Z80" s="8"/>
    </row>
    <row r="81" spans="1:26" ht="12" customHeight="1" outlineLevel="1" x14ac:dyDescent="0.35">
      <c r="A81" s="6"/>
      <c r="B81" s="7"/>
      <c r="C81" s="17"/>
      <c r="D81" s="17"/>
      <c r="E81" s="17"/>
      <c r="F81" s="26"/>
      <c r="G81" s="502" t="s">
        <v>62</v>
      </c>
      <c r="H81" s="235">
        <f>$S$60</f>
        <v>35.799999999999997</v>
      </c>
      <c r="I81" s="235">
        <f t="shared" si="0"/>
        <v>1</v>
      </c>
      <c r="J81" s="235">
        <v>250</v>
      </c>
      <c r="W81" s="16"/>
      <c r="X81" s="8"/>
      <c r="Y81" s="8"/>
      <c r="Z81" s="8"/>
    </row>
    <row r="82" spans="1:26" ht="12" customHeight="1" outlineLevel="1" x14ac:dyDescent="0.35">
      <c r="A82" s="6"/>
      <c r="B82" s="7"/>
      <c r="C82" s="17"/>
      <c r="D82" s="17"/>
      <c r="E82" s="17"/>
      <c r="F82" s="26"/>
      <c r="G82" s="502" t="s">
        <v>940</v>
      </c>
      <c r="H82" s="235">
        <f>$S$60</f>
        <v>35.799999999999997</v>
      </c>
      <c r="I82" s="235">
        <f t="shared" si="0"/>
        <v>1</v>
      </c>
      <c r="J82" s="235">
        <v>250</v>
      </c>
      <c r="W82" s="16"/>
      <c r="X82" s="8"/>
      <c r="Y82" s="8"/>
      <c r="Z82" s="8"/>
    </row>
    <row r="83" spans="1:26" ht="12" customHeight="1" outlineLevel="1" x14ac:dyDescent="0.35">
      <c r="A83" s="6"/>
      <c r="B83" s="7"/>
      <c r="C83" s="17"/>
      <c r="D83" s="17"/>
      <c r="E83" s="17"/>
      <c r="F83" s="26"/>
      <c r="G83" s="502" t="s">
        <v>337</v>
      </c>
      <c r="H83" s="235">
        <v>0</v>
      </c>
      <c r="I83" s="235">
        <f t="shared" si="0"/>
        <v>0</v>
      </c>
      <c r="J83" s="235">
        <v>250</v>
      </c>
      <c r="W83" s="16"/>
      <c r="X83" s="8"/>
      <c r="Y83" s="8"/>
      <c r="Z83" s="8"/>
    </row>
    <row r="84" spans="1:26" ht="12" customHeight="1" outlineLevel="1" x14ac:dyDescent="0.35">
      <c r="A84" s="6"/>
      <c r="B84" s="7"/>
      <c r="C84" s="17"/>
      <c r="D84" s="17"/>
      <c r="E84" s="17"/>
      <c r="F84" s="26"/>
      <c r="G84" s="502" t="s">
        <v>1015</v>
      </c>
      <c r="H84" s="235">
        <v>0</v>
      </c>
      <c r="I84" s="235">
        <f t="shared" si="0"/>
        <v>0</v>
      </c>
      <c r="J84" s="235">
        <v>250</v>
      </c>
      <c r="W84" s="16"/>
      <c r="X84" s="8"/>
      <c r="Y84" s="8"/>
      <c r="Z84" s="8"/>
    </row>
    <row r="85" spans="1:26" ht="12" customHeight="1" outlineLevel="1" x14ac:dyDescent="0.35">
      <c r="A85" s="6"/>
      <c r="B85" s="7"/>
      <c r="C85" s="17"/>
      <c r="D85" s="17"/>
      <c r="E85" s="17"/>
      <c r="F85" s="26"/>
      <c r="G85" s="502" t="s">
        <v>69</v>
      </c>
      <c r="H85" s="235">
        <f>$S$61</f>
        <v>40.400000000000006</v>
      </c>
      <c r="I85" s="235">
        <f t="shared" si="0"/>
        <v>1</v>
      </c>
      <c r="J85" s="235">
        <v>250</v>
      </c>
      <c r="W85" s="16"/>
      <c r="X85" s="8"/>
      <c r="Y85" s="8"/>
      <c r="Z85" s="8"/>
    </row>
    <row r="86" spans="1:26" ht="12" customHeight="1" outlineLevel="1" x14ac:dyDescent="0.35">
      <c r="A86" s="6"/>
      <c r="B86" s="7"/>
      <c r="C86" s="17"/>
      <c r="D86" s="17"/>
      <c r="E86" s="17"/>
      <c r="F86" s="26"/>
      <c r="G86" s="503" t="s">
        <v>943</v>
      </c>
      <c r="H86" s="235">
        <f>$S$61</f>
        <v>40.400000000000006</v>
      </c>
      <c r="I86" s="235">
        <f t="shared" si="0"/>
        <v>1</v>
      </c>
      <c r="J86" s="235">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 workbookViewId="1"/>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923</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1266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325</v>
      </c>
      <c r="H20" s="25" t="s">
        <v>372</v>
      </c>
      <c r="I20" s="25" t="s">
        <v>54</v>
      </c>
      <c r="J20" s="25" t="s">
        <v>55</v>
      </c>
      <c r="K20" s="25" t="s">
        <v>56</v>
      </c>
      <c r="L20" s="25" t="s">
        <v>57</v>
      </c>
      <c r="M20" s="25" t="s">
        <v>874</v>
      </c>
      <c r="N20" s="25" t="s">
        <v>875</v>
      </c>
      <c r="O20" s="25" t="s">
        <v>876</v>
      </c>
      <c r="P20" s="25" t="s">
        <v>1146</v>
      </c>
      <c r="Q20" s="24"/>
      <c r="R20" s="24"/>
      <c r="S20" s="22"/>
      <c r="T20" s="22"/>
      <c r="U20" s="22"/>
      <c r="V20" s="22"/>
      <c r="W20" s="16"/>
      <c r="X20" s="8"/>
    </row>
    <row r="21" spans="1:24" x14ac:dyDescent="0.3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3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3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3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3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3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3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3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15" customHeight="1" x14ac:dyDescent="0.3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3"/>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35">
      <c r="A46" s="163"/>
      <c r="B46" s="7"/>
      <c r="C46" s="12"/>
      <c r="D46" s="12">
        <v>80</v>
      </c>
      <c r="E46" s="12" t="s">
        <v>1</v>
      </c>
      <c r="F46" s="13"/>
      <c r="G46" s="14" t="s">
        <v>933</v>
      </c>
      <c r="H46" s="13"/>
      <c r="I46" s="13"/>
      <c r="J46" s="13"/>
      <c r="K46" s="13"/>
      <c r="L46" s="13"/>
      <c r="M46" s="13"/>
      <c r="N46" s="13"/>
      <c r="O46" s="13"/>
      <c r="P46" s="13"/>
      <c r="Q46" s="13"/>
      <c r="R46" s="13"/>
      <c r="S46" s="15"/>
      <c r="T46" s="74"/>
      <c r="U46" s="106"/>
      <c r="V46" s="106"/>
      <c r="W46" s="16"/>
      <c r="X46" s="8"/>
    </row>
    <row r="47" spans="1:24" x14ac:dyDescent="0.3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35">
      <c r="A48" s="163"/>
      <c r="B48" s="7"/>
      <c r="C48" s="17"/>
      <c r="D48" s="12" t="b">
        <f>(D46&lt;&gt;D45)</f>
        <v>1</v>
      </c>
      <c r="E48" s="17"/>
      <c r="F48" s="13"/>
      <c r="G48" s="44"/>
      <c r="H48" s="13" t="s">
        <v>937</v>
      </c>
      <c r="J48" s="13"/>
      <c r="K48" s="244">
        <v>30</v>
      </c>
      <c r="L48" s="13"/>
      <c r="M48" s="13"/>
      <c r="N48" s="13"/>
      <c r="O48" s="13"/>
      <c r="P48" s="13"/>
      <c r="Q48" s="13"/>
      <c r="R48" s="13"/>
      <c r="S48" s="15"/>
      <c r="T48" s="107"/>
      <c r="U48" s="106"/>
      <c r="V48" s="106"/>
      <c r="W48" s="16"/>
      <c r="X48" s="8"/>
    </row>
    <row r="49" spans="1:24" x14ac:dyDescent="0.3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35">
      <c r="A50" s="163"/>
      <c r="B50" s="7"/>
      <c r="C50" s="17"/>
      <c r="D50" s="17"/>
      <c r="E50" s="17"/>
      <c r="F50" s="17"/>
      <c r="G50" s="621" t="s">
        <v>931</v>
      </c>
      <c r="H50" s="17"/>
      <c r="I50" s="17"/>
      <c r="J50" s="22"/>
      <c r="K50" s="22"/>
      <c r="L50" s="22"/>
      <c r="M50" s="22"/>
      <c r="N50" s="22"/>
      <c r="O50" s="22"/>
      <c r="P50" s="22"/>
      <c r="Q50" s="22"/>
      <c r="R50" s="22"/>
      <c r="S50" s="22"/>
      <c r="T50" s="22"/>
      <c r="U50" s="22"/>
      <c r="V50" s="22"/>
      <c r="W50" s="16"/>
      <c r="X50" s="8"/>
    </row>
    <row r="51" spans="1:24" x14ac:dyDescent="0.35">
      <c r="A51" s="163"/>
      <c r="B51" s="7"/>
      <c r="C51" s="12"/>
      <c r="D51" s="12">
        <v>80</v>
      </c>
      <c r="E51" s="12" t="s">
        <v>1</v>
      </c>
      <c r="F51" s="13"/>
      <c r="G51" s="14"/>
      <c r="H51" s="13"/>
      <c r="I51" s="13"/>
      <c r="J51" s="13" t="s">
        <v>932</v>
      </c>
      <c r="K51" s="624">
        <v>1</v>
      </c>
      <c r="L51" s="106"/>
      <c r="M51" s="106"/>
      <c r="N51" s="106"/>
      <c r="O51" s="106"/>
      <c r="P51" s="106"/>
      <c r="Q51" s="106"/>
      <c r="R51" s="106"/>
      <c r="S51" s="106"/>
      <c r="T51" s="106"/>
      <c r="U51" s="106"/>
      <c r="V51" s="106"/>
      <c r="W51" s="16"/>
      <c r="X51" s="8"/>
    </row>
    <row r="52" spans="1:24" x14ac:dyDescent="0.3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3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35">
      <c r="A54" s="163"/>
      <c r="B54" s="7"/>
      <c r="C54" s="17"/>
      <c r="D54" s="17"/>
      <c r="E54" s="17"/>
      <c r="F54" s="17"/>
      <c r="G54" s="621" t="s">
        <v>924</v>
      </c>
      <c r="H54" s="17"/>
      <c r="I54" s="17"/>
      <c r="J54" s="22"/>
      <c r="K54" s="23" t="s">
        <v>371</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35">
      <c r="A55" s="163"/>
      <c r="B55" s="7"/>
      <c r="C55" s="12"/>
      <c r="D55" s="12">
        <v>80</v>
      </c>
      <c r="E55" s="12" t="s">
        <v>1</v>
      </c>
      <c r="F55" s="13"/>
      <c r="G55" s="14"/>
      <c r="H55" s="13"/>
      <c r="I55" s="13"/>
      <c r="J55" s="13" t="s">
        <v>813</v>
      </c>
      <c r="K55" s="239">
        <v>0</v>
      </c>
      <c r="L55" s="239">
        <v>0.21</v>
      </c>
      <c r="M55" s="239">
        <v>0.21</v>
      </c>
      <c r="N55" s="239">
        <v>0</v>
      </c>
      <c r="O55" s="239">
        <v>0</v>
      </c>
      <c r="P55" s="239">
        <v>0</v>
      </c>
      <c r="Q55" s="239">
        <v>0</v>
      </c>
      <c r="R55" s="239">
        <v>0</v>
      </c>
      <c r="S55" s="239">
        <v>0</v>
      </c>
      <c r="T55" s="239">
        <v>0</v>
      </c>
      <c r="U55" s="106"/>
      <c r="V55" s="106"/>
      <c r="W55" s="16"/>
      <c r="X55" s="8"/>
    </row>
    <row r="56" spans="1:24" x14ac:dyDescent="0.35">
      <c r="A56" s="163"/>
      <c r="B56" s="7"/>
      <c r="C56" s="12"/>
      <c r="D56" s="12"/>
      <c r="E56" s="12"/>
      <c r="F56" s="13"/>
      <c r="G56" s="14"/>
      <c r="H56" s="13"/>
      <c r="I56" s="13"/>
      <c r="J56" s="13" t="s">
        <v>386</v>
      </c>
      <c r="K56" s="239">
        <v>0</v>
      </c>
      <c r="L56" s="239">
        <v>0.21</v>
      </c>
      <c r="M56" s="239">
        <v>0.21</v>
      </c>
      <c r="N56" s="239">
        <v>0</v>
      </c>
      <c r="O56" s="239">
        <v>0</v>
      </c>
      <c r="P56" s="239">
        <v>0</v>
      </c>
      <c r="Q56" s="239">
        <v>0</v>
      </c>
      <c r="R56" s="239">
        <v>0</v>
      </c>
      <c r="S56" s="239">
        <v>0</v>
      </c>
      <c r="T56" s="239">
        <v>0</v>
      </c>
      <c r="U56" s="106"/>
      <c r="V56" s="106"/>
      <c r="W56" s="16"/>
      <c r="X56" s="8"/>
    </row>
    <row r="57" spans="1:24" x14ac:dyDescent="0.35">
      <c r="A57" s="163"/>
      <c r="B57" s="7"/>
      <c r="C57" s="12"/>
      <c r="D57" s="12"/>
      <c r="E57" s="12"/>
      <c r="F57" s="13"/>
      <c r="G57" s="14"/>
      <c r="H57" s="13"/>
      <c r="I57" s="13"/>
      <c r="J57" s="13" t="s">
        <v>784</v>
      </c>
      <c r="K57" s="239">
        <v>0</v>
      </c>
      <c r="L57" s="239">
        <v>0.21</v>
      </c>
      <c r="M57" s="239">
        <v>0.21</v>
      </c>
      <c r="N57" s="239">
        <v>0</v>
      </c>
      <c r="O57" s="239">
        <v>0</v>
      </c>
      <c r="P57" s="239">
        <v>0</v>
      </c>
      <c r="Q57" s="239">
        <v>0</v>
      </c>
      <c r="R57" s="239">
        <v>0</v>
      </c>
      <c r="S57" s="239">
        <v>0</v>
      </c>
      <c r="T57" s="239">
        <v>0</v>
      </c>
      <c r="U57" s="106"/>
      <c r="V57" s="106"/>
      <c r="W57" s="16"/>
      <c r="X57" s="8"/>
    </row>
    <row r="58" spans="1:24" x14ac:dyDescent="0.35">
      <c r="A58" s="163"/>
      <c r="B58" s="7"/>
      <c r="C58" s="12"/>
      <c r="D58" s="12"/>
      <c r="E58" s="12"/>
      <c r="F58" s="13"/>
      <c r="G58" s="14"/>
      <c r="H58" s="13"/>
      <c r="I58" s="13"/>
      <c r="J58" s="13" t="s">
        <v>785</v>
      </c>
      <c r="K58" s="239">
        <v>0</v>
      </c>
      <c r="L58" s="239">
        <v>0.21</v>
      </c>
      <c r="M58" s="239">
        <v>0</v>
      </c>
      <c r="N58" s="239">
        <v>0</v>
      </c>
      <c r="O58" s="239">
        <v>0</v>
      </c>
      <c r="P58" s="239">
        <v>0</v>
      </c>
      <c r="Q58" s="239">
        <v>0</v>
      </c>
      <c r="R58" s="239">
        <v>0</v>
      </c>
      <c r="S58" s="239">
        <v>0</v>
      </c>
      <c r="T58" s="239">
        <v>0</v>
      </c>
      <c r="U58" s="106"/>
      <c r="V58" s="106"/>
      <c r="W58" s="16"/>
      <c r="X58" s="8"/>
    </row>
    <row r="59" spans="1:24" x14ac:dyDescent="0.35">
      <c r="A59" s="163"/>
      <c r="B59" s="7"/>
      <c r="C59" s="12"/>
      <c r="D59" s="12"/>
      <c r="E59" s="12"/>
      <c r="F59" s="13"/>
      <c r="G59" s="14"/>
      <c r="H59" s="13"/>
      <c r="I59" s="13"/>
      <c r="J59" s="13" t="s">
        <v>786</v>
      </c>
      <c r="K59" s="239">
        <v>0</v>
      </c>
      <c r="L59" s="239">
        <v>0.21</v>
      </c>
      <c r="M59" s="239">
        <v>0</v>
      </c>
      <c r="N59" s="239">
        <v>0</v>
      </c>
      <c r="O59" s="239">
        <v>0</v>
      </c>
      <c r="P59" s="239">
        <v>0</v>
      </c>
      <c r="Q59" s="239">
        <v>0</v>
      </c>
      <c r="R59" s="239">
        <v>0</v>
      </c>
      <c r="S59" s="239">
        <v>0</v>
      </c>
      <c r="T59" s="239">
        <v>0</v>
      </c>
      <c r="U59" s="106"/>
      <c r="V59" s="106"/>
      <c r="W59" s="16"/>
      <c r="X59" s="8"/>
    </row>
    <row r="60" spans="1:24" x14ac:dyDescent="0.35">
      <c r="A60" s="163"/>
      <c r="B60" s="7"/>
      <c r="C60" s="12"/>
      <c r="D60" s="12"/>
      <c r="E60" s="12"/>
      <c r="F60" s="13"/>
      <c r="G60" s="14"/>
      <c r="H60" s="13"/>
      <c r="I60" s="13"/>
      <c r="J60" s="13" t="s">
        <v>787</v>
      </c>
      <c r="K60" s="239">
        <v>0</v>
      </c>
      <c r="L60" s="239">
        <v>0.21</v>
      </c>
      <c r="M60" s="239">
        <v>0.21</v>
      </c>
      <c r="N60" s="239">
        <v>0</v>
      </c>
      <c r="O60" s="239">
        <v>0</v>
      </c>
      <c r="P60" s="239">
        <v>0</v>
      </c>
      <c r="Q60" s="239">
        <v>0</v>
      </c>
      <c r="R60" s="239">
        <v>0</v>
      </c>
      <c r="S60" s="239">
        <v>0</v>
      </c>
      <c r="T60" s="239">
        <v>0</v>
      </c>
      <c r="U60" s="106"/>
      <c r="V60" s="106"/>
      <c r="W60" s="16"/>
      <c r="X60" s="8"/>
    </row>
    <row r="61" spans="1:24" x14ac:dyDescent="0.35">
      <c r="A61" s="163"/>
      <c r="B61" s="7"/>
      <c r="C61" s="12"/>
      <c r="D61" s="12"/>
      <c r="E61" s="12"/>
      <c r="F61" s="13"/>
      <c r="G61" s="14"/>
      <c r="H61" s="13"/>
      <c r="I61" s="13"/>
      <c r="J61" s="13" t="s">
        <v>788</v>
      </c>
      <c r="K61" s="239">
        <v>0</v>
      </c>
      <c r="L61" s="239">
        <v>0.21</v>
      </c>
      <c r="M61" s="239">
        <v>0.21</v>
      </c>
      <c r="N61" s="239">
        <v>0</v>
      </c>
      <c r="O61" s="239">
        <v>0</v>
      </c>
      <c r="P61" s="239">
        <v>0</v>
      </c>
      <c r="Q61" s="239">
        <v>0</v>
      </c>
      <c r="R61" s="239">
        <v>0</v>
      </c>
      <c r="S61" s="239">
        <v>0</v>
      </c>
      <c r="T61" s="239">
        <v>0</v>
      </c>
      <c r="U61" s="106"/>
      <c r="V61" s="106"/>
      <c r="W61" s="16"/>
      <c r="X61" s="8"/>
    </row>
    <row r="62" spans="1:24" x14ac:dyDescent="0.35">
      <c r="A62" s="163"/>
      <c r="B62" s="7"/>
      <c r="C62" s="12"/>
      <c r="D62" s="12"/>
      <c r="E62" s="12"/>
      <c r="F62" s="13"/>
      <c r="G62" s="14"/>
      <c r="H62" s="13"/>
      <c r="I62" s="13"/>
      <c r="J62" s="13" t="s">
        <v>789</v>
      </c>
      <c r="K62" s="239">
        <v>0</v>
      </c>
      <c r="L62" s="239">
        <v>0.21</v>
      </c>
      <c r="M62" s="239">
        <v>0</v>
      </c>
      <c r="N62" s="239">
        <v>0</v>
      </c>
      <c r="O62" s="239">
        <v>0</v>
      </c>
      <c r="P62" s="239">
        <v>0</v>
      </c>
      <c r="Q62" s="239">
        <v>0</v>
      </c>
      <c r="R62" s="239">
        <v>0</v>
      </c>
      <c r="S62" s="239">
        <v>0</v>
      </c>
      <c r="T62" s="239">
        <v>0</v>
      </c>
      <c r="U62" s="106"/>
      <c r="V62" s="106"/>
      <c r="W62" s="16"/>
      <c r="X62" s="8"/>
    </row>
    <row r="63" spans="1:24" x14ac:dyDescent="0.35">
      <c r="A63" s="163"/>
      <c r="B63" s="7"/>
      <c r="C63" s="12"/>
      <c r="D63" s="12"/>
      <c r="E63" s="12"/>
      <c r="F63" s="13"/>
      <c r="G63" s="14"/>
      <c r="H63" s="13"/>
      <c r="I63" s="13"/>
      <c r="J63" s="13" t="s">
        <v>790</v>
      </c>
      <c r="K63" s="239">
        <v>0</v>
      </c>
      <c r="L63" s="239">
        <v>0.21</v>
      </c>
      <c r="M63" s="239">
        <v>0</v>
      </c>
      <c r="N63" s="239">
        <v>0</v>
      </c>
      <c r="O63" s="239">
        <v>0</v>
      </c>
      <c r="P63" s="239">
        <v>0</v>
      </c>
      <c r="Q63" s="239">
        <v>0</v>
      </c>
      <c r="R63" s="239">
        <v>0</v>
      </c>
      <c r="S63" s="239">
        <v>0</v>
      </c>
      <c r="T63" s="239">
        <v>0</v>
      </c>
      <c r="U63" s="106"/>
      <c r="V63" s="106"/>
      <c r="W63" s="16"/>
      <c r="X63" s="8"/>
    </row>
    <row r="64" spans="1:24" x14ac:dyDescent="0.35">
      <c r="A64" s="163"/>
      <c r="B64" s="7"/>
      <c r="C64" s="12"/>
      <c r="D64" s="12"/>
      <c r="E64" s="12"/>
      <c r="F64" s="13"/>
      <c r="G64" s="14"/>
      <c r="H64" s="13"/>
      <c r="I64" s="13"/>
      <c r="J64" s="13" t="s">
        <v>791</v>
      </c>
      <c r="K64" s="239">
        <v>0</v>
      </c>
      <c r="L64" s="239">
        <v>0.21</v>
      </c>
      <c r="M64" s="239">
        <v>0.21</v>
      </c>
      <c r="N64" s="239">
        <v>0</v>
      </c>
      <c r="O64" s="239">
        <v>0</v>
      </c>
      <c r="P64" s="239">
        <v>0</v>
      </c>
      <c r="Q64" s="239">
        <v>0</v>
      </c>
      <c r="R64" s="239">
        <v>0</v>
      </c>
      <c r="S64" s="239">
        <v>0</v>
      </c>
      <c r="T64" s="239">
        <v>0</v>
      </c>
      <c r="U64" s="106"/>
      <c r="V64" s="106"/>
      <c r="W64" s="16"/>
      <c r="X64" s="8"/>
    </row>
    <row r="65" spans="1:24" x14ac:dyDescent="0.35">
      <c r="A65" s="163"/>
      <c r="B65" s="7"/>
      <c r="C65" s="12"/>
      <c r="D65" s="12" t="b">
        <f>OR(ISNA(VLOOKUP(G55,Index_Table_Names,1,FALSE)),G55="")</f>
        <v>1</v>
      </c>
      <c r="E65" s="17"/>
      <c r="F65" s="13"/>
      <c r="G65" s="13"/>
      <c r="H65" s="74"/>
      <c r="I65" s="13"/>
      <c r="J65" s="13"/>
      <c r="K65" s="13" t="s">
        <v>928</v>
      </c>
      <c r="L65" s="13"/>
      <c r="M65" s="13"/>
      <c r="N65" s="13"/>
      <c r="O65" s="13"/>
      <c r="P65" s="13"/>
      <c r="Q65" s="13"/>
      <c r="R65" s="13"/>
      <c r="S65" s="15"/>
      <c r="T65" s="107"/>
      <c r="U65" s="106"/>
      <c r="V65" s="106"/>
      <c r="W65" s="16"/>
      <c r="X65" s="8"/>
    </row>
    <row r="66" spans="1:24" x14ac:dyDescent="0.3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3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35">
      <c r="A68" s="163"/>
      <c r="B68" s="7"/>
      <c r="C68" s="17"/>
      <c r="D68" s="17"/>
      <c r="E68" s="17"/>
      <c r="F68" s="17"/>
      <c r="G68" s="136" t="s">
        <v>925</v>
      </c>
      <c r="H68" s="17"/>
      <c r="I68" s="17"/>
      <c r="J68" s="23" t="s">
        <v>745</v>
      </c>
      <c r="K68" s="23" t="s">
        <v>371</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35">
      <c r="A69" s="163"/>
      <c r="B69" s="7"/>
      <c r="C69" s="17"/>
      <c r="D69" s="17"/>
      <c r="E69" s="17"/>
      <c r="F69" s="17"/>
      <c r="G69" s="22"/>
      <c r="H69" s="17"/>
      <c r="I69" s="17"/>
      <c r="J69" s="23"/>
      <c r="K69" s="23" t="s">
        <v>927</v>
      </c>
      <c r="L69" s="23" t="s">
        <v>927</v>
      </c>
      <c r="M69" s="23" t="s">
        <v>927</v>
      </c>
      <c r="N69" s="23" t="s">
        <v>927</v>
      </c>
      <c r="O69" s="23" t="s">
        <v>927</v>
      </c>
      <c r="P69" s="23" t="s">
        <v>927</v>
      </c>
      <c r="Q69" s="23" t="s">
        <v>927</v>
      </c>
      <c r="R69" s="23" t="s">
        <v>927</v>
      </c>
      <c r="S69" s="23" t="s">
        <v>927</v>
      </c>
      <c r="T69" s="23" t="s">
        <v>927</v>
      </c>
      <c r="U69" s="23"/>
      <c r="V69" s="22"/>
      <c r="W69" s="16"/>
      <c r="X69" s="8"/>
    </row>
    <row r="70" spans="1:24" x14ac:dyDescent="0.35">
      <c r="A70" s="163"/>
      <c r="B70" s="7"/>
      <c r="C70" s="17"/>
      <c r="D70" s="17"/>
      <c r="E70" s="17"/>
      <c r="F70" s="26"/>
      <c r="G70" s="694" t="str">
        <f t="shared" ref="G70:G86" si="0">G21</f>
        <v>b</v>
      </c>
      <c r="H70" s="239">
        <v>1</v>
      </c>
      <c r="J70" s="13" t="s">
        <v>813</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35">
      <c r="A71" s="163"/>
      <c r="B71" s="7"/>
      <c r="C71" s="17"/>
      <c r="D71" s="17"/>
      <c r="E71" s="17"/>
      <c r="F71" s="26"/>
      <c r="G71" s="694" t="str">
        <f t="shared" si="0"/>
        <v>bd</v>
      </c>
      <c r="H71" s="239">
        <v>1</v>
      </c>
      <c r="J71" s="13" t="s">
        <v>386</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35">
      <c r="A72" s="163"/>
      <c r="B72" s="7"/>
      <c r="C72" s="17"/>
      <c r="D72" s="17"/>
      <c r="E72" s="17"/>
      <c r="F72" s="26"/>
      <c r="G72" s="694" t="str">
        <f t="shared" si="0"/>
        <v>f</v>
      </c>
      <c r="H72" s="239">
        <v>1</v>
      </c>
      <c r="J72" s="13" t="s">
        <v>784</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35">
      <c r="A73" s="163"/>
      <c r="B73" s="7"/>
      <c r="C73" s="17"/>
      <c r="D73" s="17"/>
      <c r="E73" s="17"/>
      <c r="F73" s="26"/>
      <c r="G73" s="694" t="str">
        <f t="shared" si="0"/>
        <v>h</v>
      </c>
      <c r="H73" s="239">
        <v>1</v>
      </c>
      <c r="J73" s="13" t="s">
        <v>785</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35">
      <c r="A74" s="163"/>
      <c r="B74" s="7"/>
      <c r="C74" s="17"/>
      <c r="D74" s="17"/>
      <c r="E74" s="17"/>
      <c r="F74" s="26"/>
      <c r="G74" s="694" t="str">
        <f t="shared" si="0"/>
        <v>i</v>
      </c>
      <c r="H74" s="239">
        <v>1</v>
      </c>
      <c r="J74" s="13" t="s">
        <v>786</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35">
      <c r="A75" s="163"/>
      <c r="B75" s="7"/>
      <c r="C75" s="17"/>
      <c r="D75" s="17"/>
      <c r="E75" s="17"/>
      <c r="F75" s="26"/>
      <c r="G75" s="694" t="str">
        <f t="shared" si="0"/>
        <v>k</v>
      </c>
      <c r="H75" s="239">
        <v>1</v>
      </c>
      <c r="J75" s="13" t="s">
        <v>787</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35">
      <c r="A76" s="163"/>
      <c r="B76" s="7"/>
      <c r="C76" s="17"/>
      <c r="D76" s="17"/>
      <c r="E76" s="17"/>
      <c r="F76" s="26"/>
      <c r="G76" s="694" t="str">
        <f t="shared" si="0"/>
        <v>l</v>
      </c>
      <c r="H76" s="239">
        <v>1</v>
      </c>
      <c r="J76" s="13" t="s">
        <v>788</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35">
      <c r="A77" s="163"/>
      <c r="B77" s="7"/>
      <c r="C77" s="17"/>
      <c r="D77" s="17"/>
      <c r="E77" s="17"/>
      <c r="F77" s="26"/>
      <c r="G77" s="694" t="str">
        <f t="shared" si="0"/>
        <v>o</v>
      </c>
      <c r="H77" s="239">
        <v>1</v>
      </c>
      <c r="J77" s="13" t="s">
        <v>789</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35">
      <c r="A78" s="163"/>
      <c r="B78" s="7"/>
      <c r="C78" s="17"/>
      <c r="D78" s="17"/>
      <c r="E78" s="17"/>
      <c r="F78" s="26"/>
      <c r="G78" s="694" t="str">
        <f t="shared" si="0"/>
        <v>od</v>
      </c>
      <c r="H78" s="239">
        <v>1</v>
      </c>
      <c r="J78" s="13" t="s">
        <v>790</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35">
      <c r="A79" s="163"/>
      <c r="B79" s="7"/>
      <c r="C79" s="17"/>
      <c r="D79" s="17"/>
      <c r="E79" s="17"/>
      <c r="F79" s="26"/>
      <c r="G79" s="694" t="str">
        <f t="shared" si="0"/>
        <v>of</v>
      </c>
      <c r="H79" s="239">
        <v>1</v>
      </c>
      <c r="J79" s="13" t="s">
        <v>791</v>
      </c>
      <c r="K79" s="620">
        <v>0</v>
      </c>
      <c r="L79" s="620">
        <v>0</v>
      </c>
      <c r="M79" s="620">
        <v>0</v>
      </c>
      <c r="N79" s="620">
        <v>0</v>
      </c>
      <c r="O79" s="620">
        <v>0</v>
      </c>
      <c r="P79" s="620">
        <v>0</v>
      </c>
      <c r="Q79" s="620">
        <v>0</v>
      </c>
      <c r="R79" s="620">
        <v>0</v>
      </c>
      <c r="S79" s="620">
        <v>0</v>
      </c>
      <c r="T79" s="620">
        <v>0</v>
      </c>
      <c r="U79" s="88"/>
      <c r="V79" s="30"/>
      <c r="W79" s="16"/>
      <c r="X79" s="8"/>
    </row>
    <row r="80" spans="1:24" x14ac:dyDescent="0.3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3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35">
      <c r="A88" s="163"/>
      <c r="B88" s="7"/>
      <c r="C88" s="17"/>
      <c r="D88" s="17"/>
      <c r="E88" s="17"/>
      <c r="F88" s="17"/>
      <c r="G88" s="136" t="s">
        <v>926</v>
      </c>
      <c r="H88" s="17"/>
      <c r="I88" s="17"/>
      <c r="J88" s="23"/>
      <c r="K88" s="23" t="s">
        <v>363</v>
      </c>
      <c r="L88" s="23" t="s">
        <v>364</v>
      </c>
      <c r="M88" s="23" t="s">
        <v>366</v>
      </c>
      <c r="N88" s="23" t="s">
        <v>367</v>
      </c>
      <c r="O88" s="23" t="s">
        <v>368</v>
      </c>
      <c r="P88" s="23" t="s">
        <v>370</v>
      </c>
      <c r="Q88" s="23" t="s">
        <v>877</v>
      </c>
      <c r="R88" s="23" t="s">
        <v>878</v>
      </c>
      <c r="S88" s="23" t="s">
        <v>1147</v>
      </c>
      <c r="T88" s="23"/>
      <c r="U88" s="23"/>
      <c r="V88" s="22"/>
      <c r="W88" s="16"/>
      <c r="X88" s="8"/>
    </row>
    <row r="89" spans="1:24" x14ac:dyDescent="0.35">
      <c r="A89" s="163"/>
      <c r="B89" s="7"/>
      <c r="C89" s="17"/>
      <c r="D89" s="17"/>
      <c r="E89" s="17"/>
      <c r="F89" s="26"/>
      <c r="G89" s="26"/>
      <c r="H89" s="26"/>
      <c r="I89" s="694" t="str">
        <f t="shared" ref="I89:I105" si="1">G70</f>
        <v>b</v>
      </c>
      <c r="J89" s="613"/>
      <c r="K89" s="229">
        <v>0.67</v>
      </c>
      <c r="L89" s="229">
        <v>0.92</v>
      </c>
      <c r="M89" s="229">
        <v>1.02</v>
      </c>
      <c r="N89" s="229">
        <v>1</v>
      </c>
      <c r="O89" s="229">
        <v>0.97</v>
      </c>
      <c r="P89" s="228">
        <v>0.82</v>
      </c>
      <c r="Q89" s="228">
        <v>0.81</v>
      </c>
      <c r="R89" s="228">
        <v>0.56000000000000005</v>
      </c>
      <c r="S89" s="228">
        <v>0</v>
      </c>
      <c r="T89" s="28"/>
      <c r="U89" s="28"/>
      <c r="V89" s="30"/>
      <c r="W89" s="16"/>
      <c r="X89" s="8"/>
    </row>
    <row r="90" spans="1:24" x14ac:dyDescent="0.35">
      <c r="A90" s="163"/>
      <c r="B90" s="7"/>
      <c r="C90" s="17"/>
      <c r="D90" s="17"/>
      <c r="E90" s="17"/>
      <c r="F90" s="26"/>
      <c r="G90" s="26"/>
      <c r="H90" s="26"/>
      <c r="I90" s="694" t="str">
        <f t="shared" si="1"/>
        <v>bd</v>
      </c>
      <c r="J90" s="613"/>
      <c r="K90" s="229">
        <v>0.67</v>
      </c>
      <c r="L90" s="229">
        <v>0.92</v>
      </c>
      <c r="M90" s="229">
        <v>1.02</v>
      </c>
      <c r="N90" s="229">
        <v>1</v>
      </c>
      <c r="O90" s="229">
        <v>0.97</v>
      </c>
      <c r="P90" s="228">
        <v>0.82</v>
      </c>
      <c r="Q90" s="228">
        <v>0.81</v>
      </c>
      <c r="R90" s="228">
        <v>0.56000000000000005</v>
      </c>
      <c r="S90" s="228">
        <v>0</v>
      </c>
      <c r="T90" s="28"/>
      <c r="U90" s="28"/>
      <c r="V90" s="30"/>
      <c r="W90" s="16"/>
      <c r="X90" s="8"/>
    </row>
    <row r="91" spans="1:24" x14ac:dyDescent="0.35">
      <c r="A91" s="163"/>
      <c r="B91" s="7"/>
      <c r="C91" s="17"/>
      <c r="D91" s="17"/>
      <c r="E91" s="17"/>
      <c r="F91" s="26"/>
      <c r="G91" s="90"/>
      <c r="H91" s="90"/>
      <c r="I91" s="694" t="str">
        <f t="shared" si="1"/>
        <v>f</v>
      </c>
      <c r="J91" s="613"/>
      <c r="K91" s="229">
        <v>0.78</v>
      </c>
      <c r="L91" s="229">
        <v>1.1499999999999999</v>
      </c>
      <c r="M91" s="229">
        <v>1.04</v>
      </c>
      <c r="N91" s="229">
        <v>1</v>
      </c>
      <c r="O91" s="229">
        <v>0.95</v>
      </c>
      <c r="P91" s="228">
        <v>0.88</v>
      </c>
      <c r="Q91" s="228">
        <v>0.89</v>
      </c>
      <c r="R91" s="228">
        <v>0.56000000000000005</v>
      </c>
      <c r="S91" s="228">
        <v>0</v>
      </c>
      <c r="T91" s="88"/>
      <c r="U91" s="88"/>
      <c r="V91" s="30"/>
      <c r="W91" s="16"/>
      <c r="X91" s="8"/>
    </row>
    <row r="92" spans="1:24" x14ac:dyDescent="0.35">
      <c r="A92" s="163"/>
      <c r="B92" s="7"/>
      <c r="C92" s="17"/>
      <c r="D92" s="17"/>
      <c r="E92" s="17"/>
      <c r="F92" s="26"/>
      <c r="G92" s="90"/>
      <c r="H92" s="90"/>
      <c r="I92" s="694" t="str">
        <f t="shared" si="1"/>
        <v>h</v>
      </c>
      <c r="J92" s="613"/>
      <c r="K92" s="229">
        <v>0.67</v>
      </c>
      <c r="L92" s="229">
        <v>0.92</v>
      </c>
      <c r="M92" s="229">
        <v>1.02</v>
      </c>
      <c r="N92" s="229">
        <v>1</v>
      </c>
      <c r="O92" s="229">
        <v>0.97</v>
      </c>
      <c r="P92" s="228">
        <v>0.82</v>
      </c>
      <c r="Q92" s="228">
        <v>0.81</v>
      </c>
      <c r="R92" s="228">
        <v>0.56000000000000005</v>
      </c>
      <c r="S92" s="228">
        <v>0</v>
      </c>
      <c r="T92" s="88"/>
      <c r="U92" s="88"/>
      <c r="V92" s="30"/>
      <c r="W92" s="16"/>
      <c r="X92" s="8"/>
    </row>
    <row r="93" spans="1:24" x14ac:dyDescent="0.35">
      <c r="A93" s="163"/>
      <c r="B93" s="7"/>
      <c r="C93" s="17"/>
      <c r="D93" s="17"/>
      <c r="E93" s="17"/>
      <c r="F93" s="26"/>
      <c r="G93" s="90"/>
      <c r="H93" s="90"/>
      <c r="I93" s="694" t="str">
        <f t="shared" si="1"/>
        <v>i</v>
      </c>
      <c r="J93" s="615"/>
      <c r="K93" s="229">
        <v>0.78</v>
      </c>
      <c r="L93" s="229">
        <v>1.1499999999999999</v>
      </c>
      <c r="M93" s="229">
        <v>1.04</v>
      </c>
      <c r="N93" s="229">
        <v>1</v>
      </c>
      <c r="O93" s="229">
        <v>0.95</v>
      </c>
      <c r="P93" s="228">
        <v>0.88</v>
      </c>
      <c r="Q93" s="228">
        <v>0.89</v>
      </c>
      <c r="R93" s="228">
        <v>0.56000000000000005</v>
      </c>
      <c r="S93" s="228">
        <v>0</v>
      </c>
      <c r="T93" s="88"/>
      <c r="U93" s="88"/>
      <c r="V93" s="30"/>
      <c r="W93" s="16"/>
      <c r="X93" s="8"/>
    </row>
    <row r="94" spans="1:24" x14ac:dyDescent="0.35">
      <c r="A94" s="163"/>
      <c r="B94" s="7"/>
      <c r="C94" s="17"/>
      <c r="D94" s="17"/>
      <c r="E94" s="17"/>
      <c r="F94" s="26"/>
      <c r="G94" s="90"/>
      <c r="H94" s="90"/>
      <c r="I94" s="694" t="str">
        <f t="shared" si="1"/>
        <v>k</v>
      </c>
      <c r="J94" s="615"/>
      <c r="K94" s="229">
        <v>0.78</v>
      </c>
      <c r="L94" s="229">
        <v>1.1499999999999999</v>
      </c>
      <c r="M94" s="229">
        <v>1.04</v>
      </c>
      <c r="N94" s="229">
        <v>1</v>
      </c>
      <c r="O94" s="229">
        <v>0.95</v>
      </c>
      <c r="P94" s="228">
        <v>0.88</v>
      </c>
      <c r="Q94" s="228">
        <v>0.89</v>
      </c>
      <c r="R94" s="228">
        <v>0.56000000000000005</v>
      </c>
      <c r="S94" s="228">
        <v>0</v>
      </c>
      <c r="T94" s="88"/>
      <c r="U94" s="88"/>
      <c r="V94" s="30"/>
      <c r="W94" s="16"/>
      <c r="X94" s="8"/>
    </row>
    <row r="95" spans="1:24" x14ac:dyDescent="0.35">
      <c r="A95" s="163"/>
      <c r="B95" s="7"/>
      <c r="C95" s="17"/>
      <c r="D95" s="17"/>
      <c r="E95" s="17"/>
      <c r="F95" s="26"/>
      <c r="G95" s="90"/>
      <c r="H95" s="90"/>
      <c r="I95" s="694" t="str">
        <f t="shared" si="1"/>
        <v>l</v>
      </c>
      <c r="J95" s="615"/>
      <c r="K95" s="229">
        <v>0.78</v>
      </c>
      <c r="L95" s="229">
        <v>1.1499999999999999</v>
      </c>
      <c r="M95" s="229">
        <v>1.04</v>
      </c>
      <c r="N95" s="229">
        <v>1</v>
      </c>
      <c r="O95" s="229">
        <v>0.95</v>
      </c>
      <c r="P95" s="228">
        <v>0.88</v>
      </c>
      <c r="Q95" s="228">
        <v>0.89</v>
      </c>
      <c r="R95" s="228">
        <v>0.56000000000000005</v>
      </c>
      <c r="S95" s="228">
        <v>0</v>
      </c>
      <c r="T95" s="88"/>
      <c r="U95" s="88"/>
      <c r="V95" s="30"/>
      <c r="W95" s="16"/>
      <c r="X95" s="8"/>
    </row>
    <row r="96" spans="1:24" x14ac:dyDescent="0.35">
      <c r="A96" s="163"/>
      <c r="B96" s="7"/>
      <c r="C96" s="17"/>
      <c r="D96" s="17"/>
      <c r="E96" s="17"/>
      <c r="F96" s="26"/>
      <c r="G96" s="90"/>
      <c r="H96" s="90"/>
      <c r="I96" s="694" t="str">
        <f t="shared" si="1"/>
        <v>o</v>
      </c>
      <c r="J96" s="615"/>
      <c r="K96" s="229">
        <v>0.67</v>
      </c>
      <c r="L96" s="229">
        <v>0.92</v>
      </c>
      <c r="M96" s="229">
        <v>1.02</v>
      </c>
      <c r="N96" s="229">
        <v>1</v>
      </c>
      <c r="O96" s="229">
        <v>0.97</v>
      </c>
      <c r="P96" s="228">
        <v>0.82</v>
      </c>
      <c r="Q96" s="228">
        <v>0.81</v>
      </c>
      <c r="R96" s="228">
        <v>0.56000000000000005</v>
      </c>
      <c r="S96" s="228">
        <v>0</v>
      </c>
      <c r="T96" s="88"/>
      <c r="U96" s="88"/>
      <c r="V96" s="30"/>
      <c r="W96" s="16"/>
      <c r="X96" s="8"/>
    </row>
    <row r="97" spans="1:24" x14ac:dyDescent="0.35">
      <c r="A97" s="163"/>
      <c r="B97" s="7"/>
      <c r="C97" s="17"/>
      <c r="D97" s="17"/>
      <c r="E97" s="17"/>
      <c r="F97" s="26"/>
      <c r="G97" s="90"/>
      <c r="H97" s="90"/>
      <c r="I97" s="694" t="str">
        <f t="shared" si="1"/>
        <v>od</v>
      </c>
      <c r="J97" s="615"/>
      <c r="K97" s="229">
        <v>0.67</v>
      </c>
      <c r="L97" s="229">
        <v>0.92</v>
      </c>
      <c r="M97" s="229">
        <v>1.02</v>
      </c>
      <c r="N97" s="229">
        <v>1</v>
      </c>
      <c r="O97" s="229">
        <v>0.97</v>
      </c>
      <c r="P97" s="228">
        <v>0.82</v>
      </c>
      <c r="Q97" s="228">
        <v>0.81</v>
      </c>
      <c r="R97" s="228">
        <v>0.56000000000000005</v>
      </c>
      <c r="S97" s="228">
        <v>0</v>
      </c>
      <c r="T97" s="88"/>
      <c r="U97" s="88"/>
      <c r="V97" s="30"/>
      <c r="W97" s="16"/>
      <c r="X97" s="8"/>
    </row>
    <row r="98" spans="1:24" x14ac:dyDescent="0.35">
      <c r="A98" s="163"/>
      <c r="B98" s="7"/>
      <c r="C98" s="17"/>
      <c r="D98" s="17"/>
      <c r="E98" s="17"/>
      <c r="F98" s="26"/>
      <c r="G98" s="90"/>
      <c r="H98" s="90"/>
      <c r="I98" s="694" t="str">
        <f t="shared" si="1"/>
        <v>of</v>
      </c>
      <c r="J98" s="615"/>
      <c r="K98" s="229">
        <v>0.67</v>
      </c>
      <c r="L98" s="229">
        <v>0.92</v>
      </c>
      <c r="M98" s="229">
        <v>1.02</v>
      </c>
      <c r="N98" s="229">
        <v>1</v>
      </c>
      <c r="O98" s="229">
        <v>0.97</v>
      </c>
      <c r="P98" s="228">
        <v>0.82</v>
      </c>
      <c r="Q98" s="228">
        <v>0.81</v>
      </c>
      <c r="R98" s="228">
        <v>0.56000000000000005</v>
      </c>
      <c r="S98" s="228">
        <v>0</v>
      </c>
      <c r="T98" s="88"/>
      <c r="U98" s="88"/>
      <c r="V98" s="30"/>
      <c r="W98" s="16"/>
      <c r="X98" s="8"/>
    </row>
    <row r="99" spans="1:24" x14ac:dyDescent="0.35">
      <c r="A99" s="163"/>
      <c r="B99" s="7"/>
      <c r="C99" s="17"/>
      <c r="D99" s="17"/>
      <c r="E99" s="17"/>
      <c r="F99" s="26"/>
      <c r="G99" s="90"/>
      <c r="H99" s="90"/>
      <c r="I99" s="694" t="str">
        <f t="shared" si="1"/>
        <v>r</v>
      </c>
      <c r="J99" s="615"/>
      <c r="K99" s="228">
        <v>0.75</v>
      </c>
      <c r="L99" s="228">
        <v>1</v>
      </c>
      <c r="M99" s="228">
        <v>1.1299999999999999</v>
      </c>
      <c r="N99" s="228">
        <v>1</v>
      </c>
      <c r="O99" s="228">
        <v>0.97</v>
      </c>
      <c r="P99" s="228">
        <v>0.73</v>
      </c>
      <c r="Q99" s="228">
        <v>0.77</v>
      </c>
      <c r="R99" s="228">
        <v>0.56000000000000005</v>
      </c>
      <c r="S99" s="228">
        <v>0</v>
      </c>
      <c r="T99" s="88"/>
      <c r="U99" s="88"/>
      <c r="V99" s="30"/>
      <c r="W99" s="16"/>
      <c r="X99" s="8"/>
    </row>
    <row r="100" spans="1:24" x14ac:dyDescent="0.35">
      <c r="A100" s="163"/>
      <c r="B100" s="7"/>
      <c r="C100" s="17"/>
      <c r="D100" s="17"/>
      <c r="E100" s="17"/>
      <c r="F100" s="26"/>
      <c r="G100" s="90"/>
      <c r="H100" s="90"/>
      <c r="I100" s="694" t="str">
        <f t="shared" si="1"/>
        <v>rd</v>
      </c>
      <c r="J100" s="615"/>
      <c r="K100" s="228">
        <v>0.75</v>
      </c>
      <c r="L100" s="228">
        <v>1</v>
      </c>
      <c r="M100" s="228">
        <v>1.1299999999999999</v>
      </c>
      <c r="N100" s="228">
        <v>1</v>
      </c>
      <c r="O100" s="228">
        <v>0.97</v>
      </c>
      <c r="P100" s="228">
        <v>0.73</v>
      </c>
      <c r="Q100" s="228">
        <v>0.77</v>
      </c>
      <c r="R100" s="228">
        <v>0.56000000000000005</v>
      </c>
      <c r="S100" s="228">
        <v>0</v>
      </c>
      <c r="T100" s="88"/>
      <c r="U100" s="88"/>
      <c r="V100" s="30"/>
      <c r="W100" s="16"/>
      <c r="X100" s="8"/>
    </row>
    <row r="101" spans="1:24" x14ac:dyDescent="0.35">
      <c r="A101" s="163"/>
      <c r="B101" s="7"/>
      <c r="C101" s="17"/>
      <c r="D101" s="17"/>
      <c r="E101" s="17"/>
      <c r="F101" s="26"/>
      <c r="G101" s="90"/>
      <c r="H101" s="90"/>
      <c r="I101" s="694" t="str">
        <f t="shared" si="1"/>
        <v>v</v>
      </c>
      <c r="J101" s="615"/>
      <c r="K101" s="229">
        <v>0.78</v>
      </c>
      <c r="L101" s="229">
        <v>1.1499999999999999</v>
      </c>
      <c r="M101" s="229">
        <v>1.04</v>
      </c>
      <c r="N101" s="229">
        <v>1</v>
      </c>
      <c r="O101" s="229">
        <v>0.95</v>
      </c>
      <c r="P101" s="228">
        <v>0.88</v>
      </c>
      <c r="Q101" s="228">
        <v>0.89</v>
      </c>
      <c r="R101" s="228">
        <v>0.56000000000000005</v>
      </c>
      <c r="S101" s="228">
        <v>0</v>
      </c>
      <c r="T101" s="88"/>
      <c r="U101" s="88"/>
      <c r="V101" s="30"/>
      <c r="W101" s="16"/>
      <c r="X101" s="8"/>
    </row>
    <row r="102" spans="1:24" x14ac:dyDescent="0.35">
      <c r="A102" s="163"/>
      <c r="B102" s="7"/>
      <c r="C102" s="17"/>
      <c r="D102" s="17"/>
      <c r="E102" s="17"/>
      <c r="F102" s="26"/>
      <c r="G102" s="90"/>
      <c r="H102" s="90"/>
      <c r="I102" s="694" t="str">
        <f t="shared" si="1"/>
        <v>w</v>
      </c>
      <c r="J102" s="615"/>
      <c r="K102" s="229">
        <v>0.67</v>
      </c>
      <c r="L102" s="229">
        <v>0.92</v>
      </c>
      <c r="M102" s="229">
        <v>1.02</v>
      </c>
      <c r="N102" s="229">
        <v>1</v>
      </c>
      <c r="O102" s="229">
        <v>0.97</v>
      </c>
      <c r="P102" s="228">
        <v>0.82</v>
      </c>
      <c r="Q102" s="228">
        <v>0.81</v>
      </c>
      <c r="R102" s="228">
        <v>0.56000000000000005</v>
      </c>
      <c r="S102" s="228">
        <v>0</v>
      </c>
      <c r="T102" s="88"/>
      <c r="U102" s="88"/>
      <c r="V102" s="30"/>
      <c r="W102" s="16"/>
      <c r="X102" s="8"/>
    </row>
    <row r="103" spans="1:24" x14ac:dyDescent="0.35">
      <c r="A103" s="163"/>
      <c r="B103" s="7"/>
      <c r="C103" s="17"/>
      <c r="D103" s="17"/>
      <c r="E103" s="17"/>
      <c r="F103" s="26"/>
      <c r="G103" s="90"/>
      <c r="H103" s="90"/>
      <c r="I103" s="694" t="str">
        <f t="shared" si="1"/>
        <v>wd</v>
      </c>
      <c r="J103" s="615"/>
      <c r="K103" s="229">
        <v>0.67</v>
      </c>
      <c r="L103" s="229">
        <v>0.92</v>
      </c>
      <c r="M103" s="229">
        <v>1.02</v>
      </c>
      <c r="N103" s="229">
        <v>1</v>
      </c>
      <c r="O103" s="229">
        <v>0.97</v>
      </c>
      <c r="P103" s="228">
        <v>0.82</v>
      </c>
      <c r="Q103" s="228">
        <v>0.81</v>
      </c>
      <c r="R103" s="228">
        <v>0.56000000000000005</v>
      </c>
      <c r="S103" s="228">
        <v>0</v>
      </c>
      <c r="T103" s="88"/>
      <c r="U103" s="88"/>
      <c r="V103" s="30"/>
      <c r="W103" s="16"/>
      <c r="X103" s="8"/>
    </row>
    <row r="104" spans="1:24" x14ac:dyDescent="0.35">
      <c r="A104" s="163"/>
      <c r="B104" s="7"/>
      <c r="C104" s="17"/>
      <c r="D104" s="17"/>
      <c r="E104" s="17"/>
      <c r="F104" s="26"/>
      <c r="G104" s="90"/>
      <c r="H104" s="90"/>
      <c r="I104" s="694" t="str">
        <f t="shared" si="1"/>
        <v>z</v>
      </c>
      <c r="J104" s="615"/>
      <c r="K104" s="228">
        <v>0.75</v>
      </c>
      <c r="L104" s="228">
        <v>1</v>
      </c>
      <c r="M104" s="228">
        <v>1.1299999999999999</v>
      </c>
      <c r="N104" s="228">
        <v>1</v>
      </c>
      <c r="O104" s="228">
        <v>0.97</v>
      </c>
      <c r="P104" s="228">
        <v>0.73</v>
      </c>
      <c r="Q104" s="228">
        <v>0.77</v>
      </c>
      <c r="R104" s="228">
        <v>0.56000000000000005</v>
      </c>
      <c r="S104" s="228">
        <v>0</v>
      </c>
      <c r="T104" s="88"/>
      <c r="U104" s="88"/>
      <c r="V104" s="30"/>
      <c r="W104" s="16"/>
      <c r="X104" s="8"/>
    </row>
    <row r="105" spans="1:24" x14ac:dyDescent="0.35">
      <c r="A105" s="163"/>
      <c r="B105" s="7"/>
      <c r="C105" s="17"/>
      <c r="D105" s="17"/>
      <c r="E105" s="17"/>
      <c r="F105" s="26"/>
      <c r="G105" s="90"/>
      <c r="H105" s="90"/>
      <c r="I105" s="694" t="str">
        <f t="shared" si="1"/>
        <v>zd</v>
      </c>
      <c r="J105" s="615"/>
      <c r="K105" s="228">
        <v>0.75</v>
      </c>
      <c r="L105" s="228">
        <v>1</v>
      </c>
      <c r="M105" s="228">
        <v>1.1299999999999999</v>
      </c>
      <c r="N105" s="228">
        <v>1</v>
      </c>
      <c r="O105" s="228">
        <v>0.97</v>
      </c>
      <c r="P105" s="228">
        <v>0.73</v>
      </c>
      <c r="Q105" s="228">
        <v>0.77</v>
      </c>
      <c r="R105" s="228">
        <v>0.56000000000000005</v>
      </c>
      <c r="S105" s="228">
        <v>0</v>
      </c>
      <c r="T105" s="88"/>
      <c r="U105" s="88"/>
      <c r="V105" s="30"/>
      <c r="W105" s="16"/>
      <c r="X105" s="8"/>
    </row>
    <row r="106" spans="1:24" x14ac:dyDescent="0.3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3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3"/>
      <c r="B111" s="7"/>
      <c r="C111" s="12"/>
      <c r="D111" s="12">
        <v>2167.88</v>
      </c>
      <c r="E111" s="12" t="s">
        <v>1</v>
      </c>
      <c r="F111" s="13"/>
      <c r="G111" s="14" t="s">
        <v>921</v>
      </c>
      <c r="H111" s="13"/>
      <c r="I111" s="13"/>
      <c r="J111" s="13"/>
      <c r="K111" s="13"/>
      <c r="L111" s="13"/>
      <c r="M111" s="13"/>
      <c r="N111" s="13"/>
      <c r="O111" s="13"/>
      <c r="P111" s="13"/>
      <c r="Q111" s="13"/>
      <c r="R111" s="13"/>
      <c r="S111" s="15"/>
      <c r="T111" s="74"/>
      <c r="U111" s="106"/>
      <c r="V111" s="106"/>
      <c r="W111" s="16"/>
      <c r="X111" s="8"/>
    </row>
    <row r="112" spans="1:24" x14ac:dyDescent="0.3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3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3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35">
      <c r="A115" s="163"/>
      <c r="B115" s="7"/>
      <c r="C115" s="17"/>
      <c r="D115" s="17"/>
      <c r="E115" s="17"/>
      <c r="F115" s="17"/>
      <c r="G115" s="136"/>
      <c r="H115" s="17"/>
      <c r="I115" s="17"/>
      <c r="J115" s="23" t="s">
        <v>745</v>
      </c>
      <c r="K115" s="23" t="s">
        <v>371</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35">
      <c r="A116" s="163"/>
      <c r="B116" s="7"/>
      <c r="C116" s="17"/>
      <c r="D116" s="17"/>
      <c r="E116" s="17"/>
      <c r="F116" s="17"/>
      <c r="G116" s="45"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3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3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3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3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3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3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3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3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3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3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3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3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3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3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3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3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3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3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4" customHeight="1" x14ac:dyDescent="0.35">
      <c r="A135" s="102"/>
      <c r="B135" s="95"/>
      <c r="C135" s="17"/>
      <c r="D135" s="17"/>
      <c r="E135" s="17"/>
      <c r="F135" s="17"/>
      <c r="G135" s="623" t="s">
        <v>930</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4" customHeight="1" x14ac:dyDescent="0.35">
      <c r="A136" s="102"/>
      <c r="B136" s="95"/>
      <c r="C136" s="17"/>
      <c r="D136" s="17"/>
      <c r="E136" s="17"/>
      <c r="F136" s="13"/>
      <c r="G136" s="144"/>
      <c r="H136" s="145"/>
      <c r="J136" s="118" t="s">
        <v>929</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4" customHeight="1" x14ac:dyDescent="0.3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4" customHeight="1" x14ac:dyDescent="0.35">
      <c r="A138" s="102"/>
      <c r="B138" s="95"/>
      <c r="C138" s="17"/>
      <c r="D138" s="17"/>
      <c r="E138" s="17"/>
      <c r="F138" s="13"/>
      <c r="G138" s="80" t="s">
        <v>741</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3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3"/>
      <c r="B140" s="7"/>
      <c r="C140" s="17"/>
      <c r="D140" s="17"/>
      <c r="E140" s="17"/>
      <c r="F140" s="17"/>
      <c r="G140" s="52" t="s">
        <v>934</v>
      </c>
      <c r="H140" s="17"/>
      <c r="I140" s="17"/>
      <c r="J140" s="17"/>
      <c r="K140" s="17"/>
      <c r="L140" s="22"/>
      <c r="M140" s="22"/>
      <c r="N140" s="22"/>
      <c r="O140" s="22"/>
      <c r="P140" s="22"/>
      <c r="Q140" s="22"/>
      <c r="R140" s="22"/>
      <c r="S140" s="22"/>
      <c r="T140" s="22"/>
      <c r="U140" s="22"/>
      <c r="V140" s="22"/>
      <c r="W140" s="16"/>
      <c r="X140" s="8"/>
    </row>
    <row r="141" spans="1:54" x14ac:dyDescent="0.3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3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3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3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3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3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3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3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3"/>
      <c r="B165" s="7"/>
      <c r="C165" s="12"/>
      <c r="D165" s="12">
        <v>0</v>
      </c>
      <c r="E165" s="12" t="s">
        <v>1</v>
      </c>
      <c r="F165" s="13"/>
      <c r="G165" s="14" t="s">
        <v>922</v>
      </c>
      <c r="H165" s="13"/>
      <c r="I165" s="13"/>
      <c r="J165" s="13"/>
      <c r="K165" s="13"/>
      <c r="L165" s="13"/>
      <c r="M165" s="13"/>
      <c r="O165" s="13"/>
      <c r="P165" s="13"/>
      <c r="Q165" s="13"/>
      <c r="R165" s="13"/>
      <c r="S165" s="15"/>
      <c r="T165" s="74"/>
      <c r="U165" s="106"/>
      <c r="V165" s="106"/>
      <c r="W165" s="16"/>
      <c r="X165" s="8"/>
    </row>
    <row r="166" spans="1:24" x14ac:dyDescent="0.35">
      <c r="A166" s="163"/>
      <c r="B166" s="7"/>
      <c r="C166" s="12"/>
      <c r="D166" s="12" t="b">
        <f>OR(ISNA(VLOOKUP(G165,Index_Table_Names,1,FALSE)),G165="")</f>
        <v>0</v>
      </c>
      <c r="E166" s="17"/>
      <c r="F166" s="13"/>
      <c r="G166" s="13" t="s">
        <v>920</v>
      </c>
      <c r="H166" s="74"/>
      <c r="I166" s="13"/>
      <c r="J166" s="13"/>
      <c r="L166" s="13"/>
      <c r="M166" s="13"/>
      <c r="O166" s="13"/>
      <c r="P166" s="13"/>
      <c r="Q166" s="13"/>
      <c r="R166" s="13"/>
      <c r="S166" s="15"/>
      <c r="T166" s="107"/>
      <c r="U166" s="106"/>
      <c r="V166" s="106"/>
      <c r="W166" s="16"/>
      <c r="X166" s="8"/>
    </row>
    <row r="167" spans="1:24" x14ac:dyDescent="0.3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3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35">
      <c r="A169" s="163"/>
      <c r="B169" s="7"/>
      <c r="C169" s="17"/>
      <c r="D169" s="17"/>
      <c r="E169" s="17"/>
      <c r="F169" s="17"/>
      <c r="G169" s="52" t="s">
        <v>938</v>
      </c>
      <c r="H169" s="17"/>
      <c r="I169" s="17"/>
      <c r="J169" s="17"/>
      <c r="K169" s="17"/>
      <c r="L169" s="22"/>
      <c r="M169" s="22"/>
      <c r="N169" s="22"/>
      <c r="O169" s="22"/>
      <c r="P169" s="22"/>
      <c r="Q169" s="22"/>
      <c r="R169" s="22"/>
      <c r="S169" s="22"/>
      <c r="T169" s="22"/>
      <c r="U169" s="22"/>
      <c r="V169" s="22"/>
      <c r="W169" s="16"/>
      <c r="X169" s="8"/>
    </row>
    <row r="170" spans="1:24" x14ac:dyDescent="0.35">
      <c r="A170" s="163"/>
      <c r="B170" s="7"/>
      <c r="C170" s="17"/>
      <c r="D170" s="17"/>
      <c r="E170" s="17"/>
      <c r="F170" s="17"/>
      <c r="G170" s="52"/>
      <c r="H170" s="17"/>
      <c r="I170" s="17"/>
      <c r="J170" s="17"/>
      <c r="K170" s="23" t="s">
        <v>371</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3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3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3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3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3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3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3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3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3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3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3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3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3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3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3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3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3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3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3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3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3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3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5" sqref="F25"/>
    </sheetView>
    <sheetView workbookViewId="1"/>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1079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88</v>
      </c>
      <c r="F20" s="17" t="s">
        <v>813</v>
      </c>
      <c r="G20" s="487" t="s">
        <v>756</v>
      </c>
      <c r="H20" s="487" t="s">
        <v>748</v>
      </c>
      <c r="I20" s="487" t="s">
        <v>749</v>
      </c>
      <c r="J20" s="487" t="s">
        <v>750</v>
      </c>
      <c r="K20" s="487" t="s">
        <v>751</v>
      </c>
      <c r="L20" s="487" t="s">
        <v>752</v>
      </c>
      <c r="M20" s="487" t="s">
        <v>753</v>
      </c>
      <c r="N20" s="487" t="s">
        <v>754</v>
      </c>
      <c r="O20" s="487" t="s">
        <v>755</v>
      </c>
      <c r="P20" s="22"/>
      <c r="Q20" s="22"/>
      <c r="R20" s="22"/>
      <c r="S20" s="22"/>
      <c r="T20" s="22" t="s">
        <v>88</v>
      </c>
      <c r="U20" s="22" t="s">
        <v>813</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35">
      <c r="A21" s="6"/>
      <c r="B21" s="7"/>
      <c r="C21" s="17"/>
      <c r="D21" s="26"/>
      <c r="E21" s="501" t="s">
        <v>373</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968</v>
      </c>
      <c r="T21" t="s">
        <v>373</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35">
      <c r="A22" s="6"/>
      <c r="B22" s="7"/>
      <c r="C22" s="17"/>
      <c r="D22" s="26"/>
      <c r="E22" s="502" t="s">
        <v>374</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374</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35">
      <c r="A23" s="6"/>
      <c r="B23" s="7"/>
      <c r="C23" s="17"/>
      <c r="D23" s="26"/>
      <c r="E23" s="502" t="s">
        <v>375</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375</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35">
      <c r="A24" s="6"/>
      <c r="B24" s="7"/>
      <c r="C24" s="17"/>
      <c r="D24" s="26"/>
      <c r="E24" s="502" t="s">
        <v>376</v>
      </c>
      <c r="F24" s="658">
        <v>43684</v>
      </c>
      <c r="G24" s="658">
        <v>43684</v>
      </c>
      <c r="H24" s="1">
        <f>G24</f>
        <v>43684</v>
      </c>
      <c r="I24" s="658">
        <v>43684</v>
      </c>
      <c r="J24" s="1">
        <f>I24</f>
        <v>43684</v>
      </c>
      <c r="K24" s="658">
        <v>43684</v>
      </c>
      <c r="L24" s="1">
        <f>K24</f>
        <v>43684</v>
      </c>
      <c r="M24" s="658">
        <v>43684</v>
      </c>
      <c r="N24" s="1">
        <f t="shared" si="1"/>
        <v>43684</v>
      </c>
      <c r="O24" s="1">
        <f t="shared" si="1"/>
        <v>43684</v>
      </c>
      <c r="T24" t="s">
        <v>376</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35">
      <c r="A25" s="6"/>
      <c r="B25" s="7"/>
      <c r="C25" s="17"/>
      <c r="D25" s="26"/>
      <c r="E25" s="502" t="s">
        <v>377</v>
      </c>
      <c r="F25" s="658">
        <v>43709</v>
      </c>
      <c r="G25" s="658">
        <v>43709</v>
      </c>
      <c r="H25" s="1">
        <f>G25</f>
        <v>43709</v>
      </c>
      <c r="I25" s="1">
        <f>H25</f>
        <v>43709</v>
      </c>
      <c r="J25" s="1">
        <f>I25</f>
        <v>43709</v>
      </c>
      <c r="K25" s="1">
        <f>J25</f>
        <v>43709</v>
      </c>
      <c r="L25" s="1">
        <f>K25</f>
        <v>43709</v>
      </c>
      <c r="M25" s="1">
        <f>L25</f>
        <v>43709</v>
      </c>
      <c r="N25" s="1">
        <f t="shared" si="1"/>
        <v>43709</v>
      </c>
      <c r="O25" s="1">
        <f t="shared" si="1"/>
        <v>43709</v>
      </c>
      <c r="T25" t="s">
        <v>377</v>
      </c>
      <c r="U25" s="759">
        <f t="shared" si="3"/>
        <v>238</v>
      </c>
      <c r="V25" s="759">
        <f t="shared" si="2"/>
        <v>238</v>
      </c>
      <c r="W25" s="759">
        <f t="shared" si="2"/>
        <v>238</v>
      </c>
      <c r="X25" s="759">
        <f t="shared" si="2"/>
        <v>238</v>
      </c>
      <c r="Y25" s="759">
        <f t="shared" si="2"/>
        <v>238</v>
      </c>
      <c r="Z25" s="759">
        <f t="shared" si="2"/>
        <v>238</v>
      </c>
      <c r="AA25" s="759">
        <f t="shared" si="2"/>
        <v>238</v>
      </c>
      <c r="AB25" s="759">
        <f t="shared" si="2"/>
        <v>238</v>
      </c>
      <c r="AC25" s="759">
        <f t="shared" si="2"/>
        <v>238</v>
      </c>
      <c r="AD25" s="759">
        <f t="shared" si="2"/>
        <v>238</v>
      </c>
      <c r="AL25" s="16"/>
      <c r="AM25" s="8"/>
      <c r="AN25" s="8"/>
      <c r="AO25" s="8"/>
    </row>
    <row r="26" spans="1:41" outlineLevel="1" x14ac:dyDescent="0.35">
      <c r="A26" s="6"/>
      <c r="B26" s="7"/>
      <c r="C26" s="17"/>
      <c r="D26" s="26"/>
      <c r="E26" s="502" t="s">
        <v>378</v>
      </c>
      <c r="F26" s="658">
        <v>43734</v>
      </c>
      <c r="G26" s="658">
        <v>43746</v>
      </c>
      <c r="H26" s="658">
        <v>43732</v>
      </c>
      <c r="I26" s="1">
        <f>G26</f>
        <v>43746</v>
      </c>
      <c r="J26" s="1">
        <f>H26</f>
        <v>43732</v>
      </c>
      <c r="K26" s="658">
        <v>43744</v>
      </c>
      <c r="L26" s="658">
        <v>43714</v>
      </c>
      <c r="M26" s="1">
        <f>K26</f>
        <v>43744</v>
      </c>
      <c r="N26" s="1">
        <f>L26</f>
        <v>43714</v>
      </c>
      <c r="O26" s="1">
        <f t="shared" si="1"/>
        <v>43714</v>
      </c>
      <c r="T26" t="s">
        <v>378</v>
      </c>
      <c r="U26" s="759">
        <f t="shared" si="3"/>
        <v>266</v>
      </c>
      <c r="V26" s="759">
        <f t="shared" si="2"/>
        <v>280</v>
      </c>
      <c r="W26" s="759">
        <f t="shared" si="2"/>
        <v>266</v>
      </c>
      <c r="X26" s="759">
        <f t="shared" si="2"/>
        <v>280</v>
      </c>
      <c r="Y26" s="759">
        <f t="shared" si="2"/>
        <v>266</v>
      </c>
      <c r="Z26" s="759">
        <f t="shared" si="2"/>
        <v>273</v>
      </c>
      <c r="AA26" s="759">
        <f t="shared" si="2"/>
        <v>245</v>
      </c>
      <c r="AB26" s="759">
        <f t="shared" si="2"/>
        <v>273</v>
      </c>
      <c r="AC26" s="759">
        <f t="shared" si="2"/>
        <v>245</v>
      </c>
      <c r="AD26" s="759">
        <f t="shared" si="2"/>
        <v>245</v>
      </c>
      <c r="AL26" s="16"/>
      <c r="AM26" s="8"/>
      <c r="AN26" s="8"/>
      <c r="AO26" s="8"/>
    </row>
    <row r="27" spans="1:41" outlineLevel="1" x14ac:dyDescent="0.35">
      <c r="A27" s="6"/>
      <c r="B27" s="7"/>
      <c r="C27" s="17"/>
      <c r="D27" s="26"/>
      <c r="E27" s="502" t="s">
        <v>379</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379</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35">
      <c r="A28" s="6"/>
      <c r="B28" s="7"/>
      <c r="C28" s="17"/>
      <c r="D28" s="26"/>
      <c r="E28" s="502" t="s">
        <v>380</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380</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35">
      <c r="A29" s="6"/>
      <c r="B29" s="7"/>
      <c r="C29" s="17"/>
      <c r="D29" s="26"/>
      <c r="E29" s="502" t="s">
        <v>381</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381</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35">
      <c r="A30" s="6"/>
      <c r="B30" s="7"/>
      <c r="C30" s="17"/>
      <c r="D30" s="26"/>
      <c r="E30" s="503" t="s">
        <v>382</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382</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35">
      <c r="A31" s="6"/>
      <c r="B31" s="7"/>
      <c r="C31" s="17"/>
      <c r="D31" s="26"/>
      <c r="E31" t="s">
        <v>383</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383</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813</v>
      </c>
      <c r="H46" s="487" t="s">
        <v>756</v>
      </c>
      <c r="I46" s="487" t="s">
        <v>748</v>
      </c>
      <c r="J46" s="487" t="s">
        <v>749</v>
      </c>
      <c r="K46" s="487" t="s">
        <v>750</v>
      </c>
      <c r="L46" s="487" t="s">
        <v>751</v>
      </c>
      <c r="M46" s="487" t="s">
        <v>752</v>
      </c>
      <c r="N46" s="487" t="s">
        <v>753</v>
      </c>
      <c r="O46" s="487" t="s">
        <v>754</v>
      </c>
      <c r="P46" s="487"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5" t="s">
        <v>91</v>
      </c>
      <c r="G48" s="766">
        <v>7</v>
      </c>
      <c r="H48" s="766">
        <v>7</v>
      </c>
      <c r="I48" s="766">
        <v>7</v>
      </c>
      <c r="J48" s="766">
        <v>7</v>
      </c>
      <c r="K48" s="766">
        <v>7</v>
      </c>
      <c r="L48" s="766">
        <v>7</v>
      </c>
      <c r="M48" s="766">
        <v>7</v>
      </c>
      <c r="N48" s="766">
        <v>7</v>
      </c>
      <c r="O48" s="766">
        <v>7</v>
      </c>
      <c r="P48" s="766">
        <v>7</v>
      </c>
      <c r="Q48" s="35" t="s">
        <v>763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66">
        <v>7</v>
      </c>
      <c r="H49" s="766">
        <v>7</v>
      </c>
      <c r="I49" s="766">
        <v>7</v>
      </c>
      <c r="J49" s="766">
        <v>7</v>
      </c>
      <c r="K49" s="766">
        <v>7</v>
      </c>
      <c r="L49" s="766">
        <v>7</v>
      </c>
      <c r="M49" s="766">
        <v>7</v>
      </c>
      <c r="N49" s="766">
        <v>7</v>
      </c>
      <c r="O49" s="766">
        <v>7</v>
      </c>
      <c r="P49" s="766">
        <v>7</v>
      </c>
      <c r="Q49" s="35" t="s">
        <v>799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66">
        <v>7</v>
      </c>
      <c r="H50" s="766">
        <v>7</v>
      </c>
      <c r="I50" s="766">
        <v>7</v>
      </c>
      <c r="J50" s="766">
        <v>7</v>
      </c>
      <c r="K50" s="766">
        <v>7</v>
      </c>
      <c r="L50" s="766">
        <v>7</v>
      </c>
      <c r="M50" s="766">
        <v>7</v>
      </c>
      <c r="N50" s="766">
        <v>7</v>
      </c>
      <c r="O50" s="766">
        <v>7</v>
      </c>
      <c r="P50" s="766">
        <v>7</v>
      </c>
      <c r="Q50" s="35" t="s">
        <v>799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1080</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35">
      <c r="A56" s="6"/>
      <c r="B56" s="7"/>
      <c r="C56" s="17"/>
      <c r="D56" s="26"/>
      <c r="F56" t="s">
        <v>1080</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1080</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1080</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1" t="s">
        <v>760</v>
      </c>
      <c r="H95" s="951"/>
      <c r="I95" s="951"/>
      <c r="J95" s="951"/>
      <c r="K95" s="951" t="s">
        <v>761</v>
      </c>
      <c r="L95" s="951"/>
      <c r="M95" s="951" t="s">
        <v>762</v>
      </c>
      <c r="N95" s="951"/>
      <c r="O95" s="17"/>
      <c r="P95" s="22"/>
      <c r="Q95" s="22"/>
      <c r="R95" s="22"/>
      <c r="S95" s="22"/>
      <c r="T95" s="22"/>
      <c r="U95" s="17" t="s">
        <v>1079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7" t="s">
        <v>813</v>
      </c>
      <c r="G97" s="487" t="s">
        <v>756</v>
      </c>
      <c r="H97" s="487" t="s">
        <v>748</v>
      </c>
      <c r="I97" s="487" t="s">
        <v>749</v>
      </c>
      <c r="J97" s="487" t="s">
        <v>750</v>
      </c>
      <c r="K97" s="487" t="s">
        <v>751</v>
      </c>
      <c r="L97" s="487" t="s">
        <v>752</v>
      </c>
      <c r="M97" s="487" t="s">
        <v>753</v>
      </c>
      <c r="N97" s="487" t="s">
        <v>754</v>
      </c>
      <c r="O97" s="487" t="s">
        <v>755</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764</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778</v>
      </c>
      <c r="R98" s="2"/>
      <c r="S98" s="2"/>
      <c r="T98" s="2" t="s">
        <v>764</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35">
      <c r="A99" s="6"/>
      <c r="B99" s="7"/>
      <c r="C99" s="17"/>
      <c r="D99" s="33"/>
      <c r="E99" s="27" t="s">
        <v>765</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765</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35">
      <c r="A100" s="6"/>
      <c r="B100" s="7"/>
      <c r="C100" s="17"/>
      <c r="D100" s="33"/>
      <c r="E100" s="27" t="s">
        <v>766</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766</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35">
      <c r="A101" s="6"/>
      <c r="B101" s="7"/>
      <c r="C101" s="17"/>
      <c r="D101" s="26"/>
      <c r="E101" s="27" t="s">
        <v>767</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767</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35">
      <c r="A102" s="6"/>
      <c r="B102" s="7"/>
      <c r="C102" s="17"/>
      <c r="D102" s="26"/>
      <c r="E102" s="27" t="s">
        <v>768</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950</v>
      </c>
      <c r="R102" s="149"/>
      <c r="S102" s="767"/>
      <c r="T102" s="767" t="s">
        <v>768</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35">
      <c r="A103" s="6"/>
      <c r="B103" s="7"/>
      <c r="C103" s="17"/>
      <c r="D103" s="26"/>
      <c r="E103" s="27" t="s">
        <v>769</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1276</v>
      </c>
      <c r="R103" s="149"/>
      <c r="S103" s="149"/>
      <c r="T103" s="149" t="s">
        <v>769</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35">
      <c r="A104" s="6"/>
      <c r="B104" s="7"/>
      <c r="C104" s="17"/>
      <c r="D104" s="26"/>
      <c r="E104" s="27" t="s">
        <v>770</v>
      </c>
      <c r="F104" s="488">
        <v>43678</v>
      </c>
      <c r="G104" s="488">
        <v>43678</v>
      </c>
      <c r="H104" s="488">
        <v>43678</v>
      </c>
      <c r="I104" s="488">
        <v>43678</v>
      </c>
      <c r="J104" s="488">
        <v>43678</v>
      </c>
      <c r="K104" s="488">
        <v>43678</v>
      </c>
      <c r="L104" s="488">
        <v>43678</v>
      </c>
      <c r="M104" s="488">
        <v>43678</v>
      </c>
      <c r="N104" s="488">
        <v>43678</v>
      </c>
      <c r="O104" s="488">
        <v>43678</v>
      </c>
      <c r="R104" s="149"/>
      <c r="S104" s="149"/>
      <c r="T104" s="149" t="s">
        <v>770</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35">
      <c r="A105" s="6"/>
      <c r="B105" s="7"/>
      <c r="C105" s="17"/>
      <c r="D105" s="26"/>
      <c r="E105" s="27" t="s">
        <v>771</v>
      </c>
      <c r="F105" s="642">
        <f>F25</f>
        <v>43709</v>
      </c>
      <c r="G105" s="642">
        <f t="shared" ref="G105:O105" si="28">G25</f>
        <v>43709</v>
      </c>
      <c r="H105" s="642">
        <f t="shared" si="28"/>
        <v>43709</v>
      </c>
      <c r="I105" s="642">
        <f t="shared" si="28"/>
        <v>43709</v>
      </c>
      <c r="J105" s="642">
        <f t="shared" si="28"/>
        <v>43709</v>
      </c>
      <c r="K105" s="642">
        <f t="shared" si="28"/>
        <v>43709</v>
      </c>
      <c r="L105" s="642">
        <f t="shared" si="28"/>
        <v>43709</v>
      </c>
      <c r="M105" s="642">
        <f t="shared" si="28"/>
        <v>43709</v>
      </c>
      <c r="N105" s="642">
        <f t="shared" si="28"/>
        <v>43709</v>
      </c>
      <c r="O105" s="642">
        <f t="shared" si="28"/>
        <v>43709</v>
      </c>
      <c r="R105" s="149"/>
      <c r="S105" s="149"/>
      <c r="T105" s="149" t="s">
        <v>771</v>
      </c>
      <c r="U105" s="759">
        <f t="shared" si="15"/>
        <v>238</v>
      </c>
      <c r="V105" s="759">
        <f t="shared" si="16"/>
        <v>238</v>
      </c>
      <c r="W105" s="759">
        <f t="shared" si="17"/>
        <v>238</v>
      </c>
      <c r="X105" s="759">
        <f t="shared" si="18"/>
        <v>238</v>
      </c>
      <c r="Y105" s="759">
        <f t="shared" si="19"/>
        <v>238</v>
      </c>
      <c r="Z105" s="759">
        <f t="shared" si="20"/>
        <v>238</v>
      </c>
      <c r="AA105" s="759">
        <f t="shared" si="21"/>
        <v>238</v>
      </c>
      <c r="AB105" s="759">
        <f t="shared" si="22"/>
        <v>238</v>
      </c>
      <c r="AC105" s="759">
        <f t="shared" si="23"/>
        <v>238</v>
      </c>
      <c r="AD105" s="759">
        <f t="shared" si="24"/>
        <v>238</v>
      </c>
      <c r="AL105" s="16"/>
      <c r="AM105" s="8"/>
      <c r="AN105" s="8"/>
      <c r="AO105" s="8"/>
    </row>
    <row r="106" spans="1:41" outlineLevel="1" x14ac:dyDescent="0.35">
      <c r="A106" s="6"/>
      <c r="B106" s="7"/>
      <c r="C106" s="17"/>
      <c r="D106" s="26"/>
      <c r="E106" s="27" t="s">
        <v>772</v>
      </c>
      <c r="F106" s="488">
        <v>43739</v>
      </c>
      <c r="G106" s="488">
        <v>43739</v>
      </c>
      <c r="H106" s="488">
        <v>43739</v>
      </c>
      <c r="I106" s="488">
        <v>43739</v>
      </c>
      <c r="J106" s="488">
        <v>43739</v>
      </c>
      <c r="K106" s="488">
        <v>43739</v>
      </c>
      <c r="L106" s="488">
        <v>43739</v>
      </c>
      <c r="M106" s="488">
        <v>43739</v>
      </c>
      <c r="N106" s="488">
        <v>43739</v>
      </c>
      <c r="O106" s="488">
        <v>43739</v>
      </c>
      <c r="R106" s="149"/>
      <c r="S106" s="149"/>
      <c r="T106" s="149" t="s">
        <v>772</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35">
      <c r="A107" s="6"/>
      <c r="B107" s="7"/>
      <c r="C107" s="17"/>
      <c r="D107" s="26"/>
      <c r="E107" s="27" t="s">
        <v>773</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776</v>
      </c>
      <c r="R107" s="149"/>
      <c r="S107" s="149"/>
      <c r="T107" s="149" t="s">
        <v>773</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35">
      <c r="A108" s="6"/>
      <c r="B108" s="7"/>
      <c r="C108" s="17"/>
      <c r="D108" s="26"/>
      <c r="E108" s="27" t="s">
        <v>479</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777</v>
      </c>
      <c r="R108" s="149"/>
      <c r="S108" s="149"/>
      <c r="T108" s="149" t="s">
        <v>479</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35">
      <c r="A109" s="6"/>
      <c r="B109" s="7"/>
      <c r="C109" s="17"/>
      <c r="D109" s="26"/>
      <c r="E109" s="27" t="s">
        <v>774</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779</v>
      </c>
      <c r="R109" s="2"/>
      <c r="S109" s="2"/>
      <c r="T109" s="2" t="s">
        <v>774</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35">
      <c r="A110" s="6"/>
      <c r="B110" s="7"/>
      <c r="C110" s="17"/>
      <c r="D110" s="26"/>
      <c r="E110" s="27" t="s">
        <v>775</v>
      </c>
      <c r="F110" s="488">
        <v>43862</v>
      </c>
      <c r="G110" s="488">
        <v>43862</v>
      </c>
      <c r="H110" s="488">
        <v>43862</v>
      </c>
      <c r="I110" s="488">
        <v>43862</v>
      </c>
      <c r="J110" s="488">
        <v>43862</v>
      </c>
      <c r="K110" s="488">
        <v>43862</v>
      </c>
      <c r="L110" s="488">
        <v>43862</v>
      </c>
      <c r="M110" s="488">
        <v>43862</v>
      </c>
      <c r="N110" s="488">
        <v>43862</v>
      </c>
      <c r="O110" s="488">
        <v>43862</v>
      </c>
      <c r="R110" s="2"/>
      <c r="S110" s="2"/>
      <c r="T110" s="2" t="s">
        <v>775</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35">
      <c r="A111" s="6"/>
      <c r="B111" s="7"/>
      <c r="C111" s="17"/>
      <c r="D111" s="26"/>
      <c r="E111" s="27" t="s">
        <v>780</v>
      </c>
      <c r="F111" s="488">
        <v>43891</v>
      </c>
      <c r="G111" s="488">
        <v>43891</v>
      </c>
      <c r="H111" s="488">
        <v>43891</v>
      </c>
      <c r="I111" s="488">
        <v>43891</v>
      </c>
      <c r="J111" s="488">
        <v>43891</v>
      </c>
      <c r="K111" s="488">
        <v>43891</v>
      </c>
      <c r="L111" s="488">
        <v>43891</v>
      </c>
      <c r="M111" s="488">
        <v>43891</v>
      </c>
      <c r="N111" s="488">
        <v>43891</v>
      </c>
      <c r="O111" s="488">
        <v>43891</v>
      </c>
      <c r="R111" s="2"/>
      <c r="S111" s="2"/>
      <c r="T111" s="2" t="s">
        <v>780</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35">
      <c r="A112" s="6"/>
      <c r="B112" s="7"/>
      <c r="C112" s="17"/>
      <c r="D112" s="33"/>
      <c r="E112" s="27" t="s">
        <v>1081</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1082</v>
      </c>
      <c r="R112" s="2"/>
      <c r="S112" s="2"/>
      <c r="T112" s="2" t="s">
        <v>1081</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5 O26">
    <cfRule type="expression" dxfId="37" priority="16">
      <formula>(F24&lt;F23)</formula>
    </cfRule>
  </conditionalFormatting>
  <conditionalFormatting sqref="F26:J26 G25:K25">
    <cfRule type="expression" dxfId="6" priority="12">
      <formula>(F25&lt;F24)</formula>
    </cfRule>
  </conditionalFormatting>
  <conditionalFormatting sqref="F22:N22 L24:N24">
    <cfRule type="expression" dxfId="36" priority="17">
      <formula>(F22&lt;F21)</formula>
    </cfRule>
  </conditionalFormatting>
  <conditionalFormatting sqref="F22:N22">
    <cfRule type="expression" dxfId="35" priority="18">
      <formula>(F22&lt;#REF!)</formula>
    </cfRule>
  </conditionalFormatting>
  <conditionalFormatting sqref="F21:O21 O22 J24 O24">
    <cfRule type="expression" dxfId="34" priority="19">
      <formula>(F21&lt;#REF!)</formula>
    </cfRule>
  </conditionalFormatting>
  <conditionalFormatting sqref="F23:O23">
    <cfRule type="expression" dxfId="33" priority="6">
      <formula>(F23&lt;F22)</formula>
    </cfRule>
  </conditionalFormatting>
  <conditionalFormatting sqref="F27:O31">
    <cfRule type="expression" dxfId="32" priority="14">
      <formula>(F27&lt;F26)</formula>
    </cfRule>
  </conditionalFormatting>
  <conditionalFormatting sqref="G23">
    <cfRule type="expression" dxfId="31" priority="7">
      <formula>(G23&lt;#REF!)</formula>
    </cfRule>
  </conditionalFormatting>
  <conditionalFormatting sqref="G25">
    <cfRule type="expression" dxfId="30" priority="13">
      <formula>(G25&lt;#REF!)</formula>
    </cfRule>
  </conditionalFormatting>
  <conditionalFormatting sqref="K24 K26">
    <cfRule type="expression" dxfId="29" priority="8">
      <formula>(K24&lt;K23)</formula>
    </cfRule>
  </conditionalFormatting>
  <conditionalFormatting sqref="K26">
    <cfRule type="expression" dxfId="28" priority="9">
      <formula>(K26&lt;#REF!)</formula>
    </cfRule>
  </conditionalFormatting>
  <conditionalFormatting sqref="H26">
    <cfRule type="expression" dxfId="4" priority="5">
      <formula>(H26&lt;#REF!)</formula>
    </cfRule>
  </conditionalFormatting>
  <conditionalFormatting sqref="L26">
    <cfRule type="expression" dxfId="3" priority="4">
      <formula>(L26&lt;L25)</formula>
    </cfRule>
  </conditionalFormatting>
  <conditionalFormatting sqref="L26">
    <cfRule type="expression" dxfId="2" priority="3">
      <formula>(L26&lt;#REF!)</formula>
    </cfRule>
  </conditionalFormatting>
  <conditionalFormatting sqref="M26:N26">
    <cfRule type="expression" dxfId="1" priority="2">
      <formula>(M26&lt;M25)</formula>
    </cfRule>
  </conditionalFormatting>
  <conditionalFormatting sqref="F25">
    <cfRule type="expression" dxfId="0" priority="1">
      <formula>(F25&lt;F24)</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 workbookViewId="1"/>
  </sheetViews>
  <sheetFormatPr defaultColWidth="13.453125" defaultRowHeight="12" customHeight="1" outlineLevelRow="1" x14ac:dyDescent="0.25"/>
  <cols>
    <col min="1" max="1" width="5.453125" style="783" customWidth="1"/>
    <col min="2" max="2" width="1.81640625" style="783" customWidth="1"/>
    <col min="3" max="4" width="0.54296875" style="783" customWidth="1"/>
    <col min="5" max="5" width="2.81640625" style="783" customWidth="1"/>
    <col min="6" max="6" width="1.81640625" style="783" customWidth="1"/>
    <col min="7" max="7" width="13.1796875" style="783" customWidth="1"/>
    <col min="8" max="8" width="12.81640625" style="783" customWidth="1"/>
    <col min="9" max="9" width="11.1796875" style="783" customWidth="1"/>
    <col min="10" max="10" width="13.1796875" style="783" customWidth="1"/>
    <col min="11" max="11" width="12.54296875" style="783" customWidth="1"/>
    <col min="12" max="15" width="13.1796875" style="783" customWidth="1"/>
    <col min="16" max="16" width="13.453125" style="783" customWidth="1"/>
    <col min="17" max="18" width="13.1796875" style="783" customWidth="1"/>
    <col min="19" max="19" width="13.453125" style="783" customWidth="1"/>
    <col min="20" max="20" width="13.1796875" style="783" customWidth="1"/>
    <col min="21" max="21" width="12.81640625" style="783" customWidth="1"/>
    <col min="22" max="22" width="15.54296875" style="783" bestFit="1" customWidth="1"/>
    <col min="23" max="16384" width="13.453125" style="783"/>
  </cols>
  <sheetData>
    <row r="1" spans="1:25" ht="12" customHeight="1" x14ac:dyDescent="0.3">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3">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15" customHeight="1" thickBot="1" x14ac:dyDescent="0.3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15" customHeight="1" x14ac:dyDescent="0.3">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3" customHeight="1" x14ac:dyDescent="0.3">
      <c r="A5" s="788"/>
      <c r="B5" s="794"/>
      <c r="C5" s="825"/>
      <c r="D5" s="825">
        <v>661.25</v>
      </c>
      <c r="E5" s="825" t="s">
        <v>1</v>
      </c>
      <c r="F5" s="833"/>
      <c r="G5" s="832" t="s">
        <v>1123</v>
      </c>
      <c r="H5" s="831"/>
      <c r="I5" s="831"/>
      <c r="J5" s="831"/>
      <c r="K5" s="831"/>
      <c r="L5" s="831"/>
      <c r="M5" s="831"/>
      <c r="N5" s="831"/>
      <c r="O5" s="831"/>
      <c r="P5" s="831"/>
      <c r="Q5" s="831"/>
      <c r="R5" s="831"/>
      <c r="S5" s="831"/>
      <c r="T5" s="830"/>
      <c r="U5" s="829"/>
      <c r="V5" s="828"/>
      <c r="W5" s="827"/>
      <c r="X5" s="795"/>
      <c r="Y5" s="786"/>
    </row>
    <row r="6" spans="1:25" ht="13" customHeight="1" x14ac:dyDescent="0.3">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3" customHeight="1" x14ac:dyDescent="0.3">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3" customHeight="1" x14ac:dyDescent="0.3">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3" customHeight="1" x14ac:dyDescent="0.3">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3" customHeight="1" x14ac:dyDescent="0.3">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3" customHeight="1" x14ac:dyDescent="0.3">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3" customHeight="1" x14ac:dyDescent="0.3">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15" customHeight="1" x14ac:dyDescent="0.3">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15" customHeight="1" x14ac:dyDescent="0.3">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3" customHeight="1" x14ac:dyDescent="0.3">
      <c r="A15" s="788"/>
      <c r="B15" s="794"/>
      <c r="C15" s="800"/>
      <c r="D15" s="800"/>
      <c r="E15" s="800"/>
      <c r="F15" s="803"/>
      <c r="G15" s="798" t="s">
        <v>1122</v>
      </c>
      <c r="H15" s="798"/>
      <c r="I15" s="798"/>
      <c r="J15" s="96">
        <v>0.9</v>
      </c>
      <c r="K15" s="802"/>
      <c r="L15" s="797"/>
      <c r="M15" s="797"/>
      <c r="N15" s="797"/>
      <c r="O15" s="797"/>
      <c r="P15" s="797"/>
      <c r="Q15" s="797"/>
      <c r="R15" s="797"/>
      <c r="S15" s="797"/>
      <c r="T15" s="797"/>
      <c r="U15" s="797"/>
      <c r="V15" s="797"/>
      <c r="W15" s="801"/>
      <c r="X15" s="795"/>
      <c r="Y15" s="786"/>
    </row>
    <row r="16" spans="1:25" ht="13" customHeight="1" x14ac:dyDescent="0.3">
      <c r="A16" s="788"/>
      <c r="B16" s="794"/>
      <c r="C16" s="800"/>
      <c r="D16" s="800"/>
      <c r="E16" s="800"/>
      <c r="F16" s="803"/>
      <c r="G16" s="798" t="s">
        <v>1121</v>
      </c>
      <c r="H16" s="798"/>
      <c r="I16" s="798"/>
      <c r="J16" s="887">
        <v>660</v>
      </c>
      <c r="K16" s="797"/>
      <c r="L16" s="797"/>
      <c r="M16" s="797"/>
      <c r="N16" s="797"/>
      <c r="O16" s="797"/>
      <c r="P16" s="797"/>
      <c r="Q16" s="797"/>
      <c r="R16" s="797"/>
      <c r="S16" s="797"/>
      <c r="T16" s="797"/>
      <c r="U16" s="797"/>
      <c r="V16" s="797"/>
      <c r="W16" s="801"/>
      <c r="X16" s="795"/>
      <c r="Y16" s="786"/>
    </row>
    <row r="17" spans="1:25" ht="13" customHeight="1" x14ac:dyDescent="0.3">
      <c r="A17" s="788"/>
      <c r="B17" s="794"/>
      <c r="C17" s="800"/>
      <c r="D17" s="800"/>
      <c r="E17" s="800"/>
      <c r="F17" s="803"/>
      <c r="G17" s="798" t="s">
        <v>325</v>
      </c>
      <c r="H17" s="798"/>
      <c r="I17" s="798"/>
      <c r="J17" s="887" t="s">
        <v>1142</v>
      </c>
      <c r="K17" s="797"/>
      <c r="L17" s="797"/>
      <c r="M17" s="797"/>
      <c r="N17" s="797"/>
      <c r="O17" s="797"/>
      <c r="P17" s="797"/>
      <c r="Q17" s="797"/>
      <c r="R17" s="797"/>
      <c r="S17" s="797"/>
      <c r="T17" s="797"/>
      <c r="U17" s="797"/>
      <c r="V17" s="797"/>
      <c r="W17" s="801"/>
      <c r="X17" s="795"/>
      <c r="Y17" s="786"/>
    </row>
    <row r="18" spans="1:25" ht="5.15" customHeight="1" x14ac:dyDescent="0.3">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3">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3">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3">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15" customHeight="1" thickBot="1" x14ac:dyDescent="0.3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15" customHeight="1" x14ac:dyDescent="0.3">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3" customHeight="1" x14ac:dyDescent="0.3">
      <c r="A24" s="788"/>
      <c r="B24" s="794"/>
      <c r="C24" s="825"/>
      <c r="D24" s="825">
        <v>417.58461259214789</v>
      </c>
      <c r="E24" s="825" t="s">
        <v>1</v>
      </c>
      <c r="F24" s="833"/>
      <c r="G24" s="832" t="s">
        <v>1120</v>
      </c>
      <c r="H24" s="831"/>
      <c r="I24" s="831"/>
      <c r="J24" s="831"/>
      <c r="K24" s="831"/>
      <c r="L24" s="831"/>
      <c r="M24" s="831"/>
      <c r="N24" s="831"/>
      <c r="O24" s="831"/>
      <c r="P24" s="831"/>
      <c r="Q24" s="831"/>
      <c r="R24" s="831"/>
      <c r="S24" s="831"/>
      <c r="T24" s="830"/>
      <c r="U24" s="829"/>
      <c r="V24" s="828"/>
      <c r="W24" s="827"/>
      <c r="X24" s="795"/>
      <c r="Y24" s="786"/>
    </row>
    <row r="25" spans="1:25" ht="13" customHeight="1" x14ac:dyDescent="0.3">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3" customHeight="1" x14ac:dyDescent="0.3">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3" customHeight="1" x14ac:dyDescent="0.3">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3" customHeight="1" x14ac:dyDescent="0.3">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3" customHeight="1" x14ac:dyDescent="0.3">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3" customHeight="1" x14ac:dyDescent="0.3">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3" customHeight="1" x14ac:dyDescent="0.3">
      <c r="A31" s="788"/>
      <c r="B31" s="794"/>
      <c r="C31" s="800"/>
      <c r="D31" s="800"/>
      <c r="E31" s="800"/>
      <c r="F31" s="808"/>
      <c r="G31" s="808"/>
      <c r="H31" s="808"/>
      <c r="I31" s="808"/>
      <c r="J31" s="873" t="s">
        <v>1119</v>
      </c>
      <c r="K31" s="873" t="s">
        <v>1118</v>
      </c>
      <c r="L31" s="807"/>
      <c r="M31" s="807"/>
      <c r="N31" s="807"/>
      <c r="O31" s="807"/>
      <c r="P31" s="807"/>
      <c r="Q31" s="807"/>
      <c r="R31" s="807"/>
      <c r="S31" s="807"/>
      <c r="T31" s="806"/>
      <c r="U31" s="806"/>
      <c r="V31" s="806"/>
      <c r="W31" s="806"/>
      <c r="X31" s="795"/>
      <c r="Y31" s="786"/>
    </row>
    <row r="32" spans="1:25" ht="5.15" customHeight="1" x14ac:dyDescent="0.3">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15" customHeight="1" x14ac:dyDescent="0.3">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3" customHeight="1" x14ac:dyDescent="0.3">
      <c r="A34" s="788"/>
      <c r="B34" s="794"/>
      <c r="C34" s="800"/>
      <c r="D34" s="800"/>
      <c r="E34" s="800"/>
      <c r="F34" s="804"/>
      <c r="G34" s="798" t="s">
        <v>1117</v>
      </c>
      <c r="H34" s="798"/>
      <c r="I34" s="885" t="s">
        <v>1116</v>
      </c>
      <c r="J34" s="128">
        <v>453.5</v>
      </c>
      <c r="K34" s="128">
        <v>80</v>
      </c>
      <c r="L34" s="797"/>
      <c r="M34" s="797"/>
      <c r="N34" s="797"/>
      <c r="O34" s="797"/>
      <c r="P34" s="797"/>
      <c r="Q34" s="797"/>
      <c r="R34" s="797"/>
      <c r="S34" s="797"/>
      <c r="T34" s="797"/>
      <c r="U34" s="797"/>
      <c r="V34" s="797"/>
      <c r="W34" s="801"/>
      <c r="X34" s="795"/>
      <c r="Y34" s="786"/>
    </row>
    <row r="35" spans="1:25" ht="13" customHeight="1" x14ac:dyDescent="0.3">
      <c r="A35" s="788"/>
      <c r="B35" s="794"/>
      <c r="C35" s="800"/>
      <c r="D35" s="800"/>
      <c r="E35" s="800"/>
      <c r="F35" s="804"/>
      <c r="G35" s="798" t="s">
        <v>1115</v>
      </c>
      <c r="H35" s="798"/>
      <c r="I35" s="885"/>
      <c r="J35" s="96">
        <v>0.8</v>
      </c>
      <c r="K35" s="96">
        <v>0.8</v>
      </c>
      <c r="L35" s="797"/>
      <c r="M35" s="797"/>
      <c r="N35" s="797"/>
      <c r="O35" s="797"/>
      <c r="P35" s="797"/>
      <c r="Q35" s="797"/>
      <c r="R35" s="797"/>
      <c r="S35" s="797"/>
      <c r="T35" s="797"/>
      <c r="U35" s="797"/>
      <c r="V35" s="797"/>
      <c r="W35" s="801"/>
      <c r="X35" s="795"/>
      <c r="Y35" s="786"/>
    </row>
    <row r="36" spans="1:25" ht="13" customHeight="1" x14ac:dyDescent="0.3">
      <c r="A36" s="788"/>
      <c r="B36" s="794"/>
      <c r="C36" s="800"/>
      <c r="D36" s="800"/>
      <c r="E36" s="800"/>
      <c r="F36" s="804"/>
      <c r="G36" s="798" t="s">
        <v>1114</v>
      </c>
      <c r="H36" s="798"/>
      <c r="I36" s="885" t="s">
        <v>1113</v>
      </c>
      <c r="J36" s="128">
        <v>20</v>
      </c>
      <c r="K36" s="128">
        <v>10</v>
      </c>
      <c r="L36" s="797"/>
      <c r="M36" s="797"/>
      <c r="N36" s="797"/>
      <c r="O36" s="797"/>
      <c r="P36" s="797"/>
      <c r="Q36" s="797"/>
      <c r="R36" s="797"/>
      <c r="S36" s="797"/>
      <c r="T36" s="797"/>
      <c r="U36" s="797"/>
      <c r="V36" s="797"/>
      <c r="W36" s="801"/>
      <c r="X36" s="795"/>
      <c r="Y36" s="786"/>
    </row>
    <row r="37" spans="1:25" ht="13" customHeight="1" x14ac:dyDescent="0.35">
      <c r="A37" s="788"/>
      <c r="B37" s="794"/>
      <c r="C37" s="800"/>
      <c r="D37" s="800"/>
      <c r="E37" s="800"/>
      <c r="F37" s="803"/>
      <c r="G37" s="798" t="s">
        <v>1138</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3" customHeight="1" x14ac:dyDescent="0.3">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3" customHeight="1" x14ac:dyDescent="0.3">
      <c r="A39" s="788"/>
      <c r="B39" s="794"/>
      <c r="C39" s="800"/>
      <c r="D39" s="800"/>
      <c r="E39" s="800"/>
      <c r="F39" s="803"/>
      <c r="G39" s="798"/>
      <c r="H39" s="798"/>
      <c r="I39" s="798" t="s">
        <v>1145</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15" customHeight="1" x14ac:dyDescent="0.3">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3">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3">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5">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15" customHeight="1" thickBot="1" x14ac:dyDescent="0.3">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15" customHeight="1" x14ac:dyDescent="0.3">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3" customHeight="1" x14ac:dyDescent="0.3">
      <c r="A46" s="788"/>
      <c r="B46" s="838"/>
      <c r="C46" s="861"/>
      <c r="D46" s="861">
        <v>4408.9250000000002</v>
      </c>
      <c r="E46" s="861" t="s">
        <v>1</v>
      </c>
      <c r="F46" s="859"/>
      <c r="G46" s="866" t="s">
        <v>1134</v>
      </c>
      <c r="H46" s="859"/>
      <c r="I46" s="859"/>
      <c r="J46" s="859"/>
      <c r="K46" s="859"/>
      <c r="L46" s="856"/>
      <c r="M46" s="859"/>
      <c r="N46" s="859"/>
      <c r="O46" s="859"/>
      <c r="P46" s="859"/>
      <c r="Q46" s="859"/>
      <c r="R46" s="859"/>
      <c r="S46" s="859"/>
      <c r="T46" s="858"/>
      <c r="U46" s="860"/>
      <c r="V46" s="856"/>
      <c r="W46" s="843"/>
      <c r="X46" s="837"/>
    </row>
    <row r="47" spans="1:25" ht="13" customHeight="1" x14ac:dyDescent="0.3">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3" customHeight="1" x14ac:dyDescent="0.3">
      <c r="A48" s="788"/>
      <c r="B48" s="838"/>
      <c r="C48" s="848"/>
      <c r="D48" s="861"/>
      <c r="E48" s="848"/>
      <c r="F48" s="859"/>
      <c r="G48" s="877">
        <v>38530.672997685186</v>
      </c>
      <c r="H48" s="860"/>
      <c r="I48" s="859"/>
      <c r="J48" s="859" t="s">
        <v>1135</v>
      </c>
      <c r="K48" s="859"/>
      <c r="L48" s="856"/>
      <c r="M48" s="859"/>
      <c r="N48" s="859"/>
      <c r="O48" s="859"/>
      <c r="P48" s="859"/>
      <c r="Q48" s="859"/>
      <c r="R48" s="859"/>
      <c r="S48" s="859"/>
      <c r="T48" s="858"/>
      <c r="U48" s="857"/>
      <c r="V48" s="856"/>
      <c r="W48" s="843"/>
      <c r="X48" s="837"/>
    </row>
    <row r="49" spans="1:24" ht="13" customHeight="1" x14ac:dyDescent="0.3">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3" customHeight="1" x14ac:dyDescent="0.3">
      <c r="A50" s="788"/>
      <c r="B50" s="838"/>
      <c r="C50" s="848"/>
      <c r="D50" s="848"/>
      <c r="E50" s="848"/>
      <c r="F50" s="848"/>
      <c r="G50" s="848"/>
      <c r="H50" s="848"/>
      <c r="I50" s="854"/>
      <c r="J50" s="854" t="s">
        <v>1086</v>
      </c>
      <c r="K50" s="854"/>
      <c r="L50" s="854"/>
      <c r="M50" s="854"/>
      <c r="N50" s="854"/>
      <c r="O50" s="854"/>
      <c r="P50" s="854"/>
      <c r="Q50" s="854"/>
      <c r="R50" s="854"/>
      <c r="S50" s="854"/>
      <c r="T50" s="854"/>
      <c r="U50" s="854"/>
      <c r="V50" s="854"/>
      <c r="W50" s="843"/>
      <c r="X50" s="837"/>
    </row>
    <row r="51" spans="1:24" ht="13" customHeight="1" x14ac:dyDescent="0.3">
      <c r="A51" s="788"/>
      <c r="B51" s="838"/>
      <c r="C51" s="848"/>
      <c r="D51" s="848"/>
      <c r="E51" s="848"/>
      <c r="F51" s="848"/>
      <c r="G51" s="848"/>
      <c r="H51" s="848"/>
      <c r="I51" s="854"/>
      <c r="J51" s="854"/>
      <c r="K51" s="879" t="s">
        <v>1112</v>
      </c>
      <c r="L51" s="848"/>
      <c r="M51" s="848"/>
      <c r="N51" s="848"/>
      <c r="O51" s="848"/>
      <c r="P51" s="848"/>
      <c r="Q51" s="848"/>
      <c r="R51" s="848"/>
      <c r="S51" s="848"/>
      <c r="T51" s="848"/>
      <c r="U51" s="879"/>
      <c r="V51" s="854"/>
      <c r="W51" s="843"/>
      <c r="X51" s="837"/>
    </row>
    <row r="52" spans="1:24" ht="13" customHeight="1" x14ac:dyDescent="0.3">
      <c r="A52" s="788"/>
      <c r="B52" s="838"/>
      <c r="C52" s="848"/>
      <c r="D52" s="848"/>
      <c r="E52" s="848"/>
      <c r="F52" s="848"/>
      <c r="G52" s="848"/>
      <c r="H52" s="848"/>
      <c r="I52" s="881" t="s">
        <v>1111</v>
      </c>
      <c r="J52" s="881" t="s">
        <v>1110</v>
      </c>
      <c r="K52" s="882" t="s">
        <v>1109</v>
      </c>
      <c r="L52" s="873"/>
      <c r="M52" s="848" t="s">
        <v>1098</v>
      </c>
      <c r="N52" s="848"/>
      <c r="O52" s="873"/>
      <c r="P52" s="854" t="s">
        <v>1096</v>
      </c>
      <c r="Q52" s="873"/>
      <c r="R52" s="848" t="s">
        <v>1094</v>
      </c>
      <c r="S52" s="873"/>
      <c r="T52" s="873" t="s">
        <v>1210</v>
      </c>
      <c r="U52" s="854"/>
      <c r="V52" s="854"/>
      <c r="W52" s="843"/>
      <c r="X52" s="837"/>
    </row>
    <row r="53" spans="1:24" ht="13" customHeight="1" x14ac:dyDescent="0.3">
      <c r="A53" s="788"/>
      <c r="B53" s="838"/>
      <c r="C53" s="848"/>
      <c r="D53" s="848"/>
      <c r="E53" s="848"/>
      <c r="F53" s="848"/>
      <c r="G53" s="848"/>
      <c r="H53" s="848"/>
      <c r="I53" s="873" t="s">
        <v>1108</v>
      </c>
      <c r="J53" s="873" t="s">
        <v>1107</v>
      </c>
      <c r="K53" s="873" t="s">
        <v>1106</v>
      </c>
      <c r="L53" s="873"/>
      <c r="M53" s="848" t="s">
        <v>1087</v>
      </c>
      <c r="N53" s="848" t="s">
        <v>1097</v>
      </c>
      <c r="O53" s="873"/>
      <c r="P53" s="854" t="s">
        <v>1095</v>
      </c>
      <c r="Q53" s="873"/>
      <c r="R53" s="848" t="s">
        <v>1093</v>
      </c>
      <c r="S53" s="873"/>
      <c r="T53" s="873" t="s">
        <v>1211</v>
      </c>
      <c r="U53" s="854"/>
      <c r="V53" s="854"/>
      <c r="W53" s="843"/>
      <c r="X53" s="837"/>
    </row>
    <row r="54" spans="1:24" ht="5.15" customHeight="1" x14ac:dyDescent="0.3">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15" customHeight="1" x14ac:dyDescent="0.3">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3" customHeight="1" x14ac:dyDescent="0.3">
      <c r="A56" s="788"/>
      <c r="B56" s="838"/>
      <c r="C56" s="848"/>
      <c r="D56" s="848"/>
      <c r="E56" s="848"/>
      <c r="F56" s="850"/>
      <c r="G56" s="851" t="s">
        <v>1124</v>
      </c>
      <c r="H56" s="884" t="s">
        <v>371</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3" customHeight="1" x14ac:dyDescent="0.3">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3" customHeight="1" x14ac:dyDescent="0.3">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3" customHeight="1" x14ac:dyDescent="0.3">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3" customHeight="1" x14ac:dyDescent="0.3">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3" customHeight="1" x14ac:dyDescent="0.3">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3" customHeight="1" x14ac:dyDescent="0.3">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3" customHeight="1" x14ac:dyDescent="0.3">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3" customHeight="1" x14ac:dyDescent="0.3">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3" customHeight="1" x14ac:dyDescent="0.3">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3" customHeight="1" x14ac:dyDescent="0.3">
      <c r="A66" s="788"/>
      <c r="B66" s="838"/>
      <c r="C66" s="848"/>
      <c r="D66" s="848"/>
      <c r="E66" s="848"/>
      <c r="F66" s="850"/>
      <c r="G66" s="851" t="s">
        <v>1125</v>
      </c>
      <c r="H66" s="884" t="s">
        <v>371</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3" customHeight="1" outlineLevel="1" x14ac:dyDescent="0.3">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3" customHeight="1" outlineLevel="1" x14ac:dyDescent="0.3">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3" customHeight="1" outlineLevel="1" x14ac:dyDescent="0.3">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3" customHeight="1" outlineLevel="1" x14ac:dyDescent="0.3">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3" customHeight="1" outlineLevel="1" x14ac:dyDescent="0.3">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3" customHeight="1" outlineLevel="1" x14ac:dyDescent="0.3">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3" customHeight="1" outlineLevel="1" x14ac:dyDescent="0.3">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3" customHeight="1" outlineLevel="1" x14ac:dyDescent="0.3">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3" customHeight="1" outlineLevel="1" x14ac:dyDescent="0.3">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3" customHeight="1" outlineLevel="1" x14ac:dyDescent="0.3">
      <c r="A76" s="788"/>
      <c r="B76" s="838"/>
      <c r="C76" s="848"/>
      <c r="D76" s="848"/>
      <c r="E76" s="848"/>
      <c r="F76" s="850"/>
      <c r="G76" s="851" t="s">
        <v>1126</v>
      </c>
      <c r="H76" s="884" t="s">
        <v>371</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3" customHeight="1" outlineLevel="1" x14ac:dyDescent="0.3">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3" customHeight="1" outlineLevel="1" x14ac:dyDescent="0.3">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3" customHeight="1" outlineLevel="1" x14ac:dyDescent="0.3">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3" customHeight="1" outlineLevel="1" x14ac:dyDescent="0.3">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3" customHeight="1" outlineLevel="1" x14ac:dyDescent="0.3">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3" customHeight="1" outlineLevel="1" x14ac:dyDescent="0.3">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3" customHeight="1" outlineLevel="1" x14ac:dyDescent="0.3">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3" customHeight="1" outlineLevel="1" x14ac:dyDescent="0.3">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3" customHeight="1" outlineLevel="1" x14ac:dyDescent="0.3">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3" customHeight="1" outlineLevel="1" x14ac:dyDescent="0.3">
      <c r="A86" s="788"/>
      <c r="B86" s="838"/>
      <c r="C86" s="848"/>
      <c r="D86" s="848"/>
      <c r="E86" s="848"/>
      <c r="F86" s="850"/>
      <c r="G86" s="851" t="s">
        <v>1127</v>
      </c>
      <c r="H86" s="884" t="s">
        <v>371</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3" customHeight="1" outlineLevel="1" x14ac:dyDescent="0.3">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3" customHeight="1" outlineLevel="1" x14ac:dyDescent="0.3">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3" customHeight="1" outlineLevel="1" x14ac:dyDescent="0.3">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3" customHeight="1" outlineLevel="1" x14ac:dyDescent="0.3">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3" customHeight="1" outlineLevel="1" x14ac:dyDescent="0.3">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3" customHeight="1" outlineLevel="1" x14ac:dyDescent="0.3">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3" customHeight="1" outlineLevel="1" x14ac:dyDescent="0.3">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3" customHeight="1" outlineLevel="1" x14ac:dyDescent="0.3">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3" customHeight="1" outlineLevel="1" x14ac:dyDescent="0.3">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3" customHeight="1" outlineLevel="1" x14ac:dyDescent="0.3">
      <c r="A96" s="788"/>
      <c r="B96" s="838"/>
      <c r="C96" s="848"/>
      <c r="D96" s="848"/>
      <c r="E96" s="848"/>
      <c r="F96" s="850"/>
      <c r="G96" s="851" t="s">
        <v>1128</v>
      </c>
      <c r="H96" s="884" t="s">
        <v>371</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3" customHeight="1" outlineLevel="1" x14ac:dyDescent="0.3">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3" customHeight="1" outlineLevel="1" x14ac:dyDescent="0.3">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3" customHeight="1" outlineLevel="1" x14ac:dyDescent="0.3">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3" customHeight="1" outlineLevel="1" x14ac:dyDescent="0.3">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3" customHeight="1" outlineLevel="1" x14ac:dyDescent="0.3">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3" customHeight="1" outlineLevel="1" x14ac:dyDescent="0.3">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3" customHeight="1" outlineLevel="1" x14ac:dyDescent="0.3">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3" customHeight="1" outlineLevel="1" x14ac:dyDescent="0.3">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3" customHeight="1" outlineLevel="1" x14ac:dyDescent="0.3">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3" customHeight="1" outlineLevel="1" x14ac:dyDescent="0.3">
      <c r="A106" s="788"/>
      <c r="B106" s="838"/>
      <c r="C106" s="848"/>
      <c r="D106" s="848"/>
      <c r="E106" s="848"/>
      <c r="F106" s="850"/>
      <c r="G106" s="851" t="s">
        <v>1129</v>
      </c>
      <c r="H106" s="884" t="s">
        <v>371</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3" customHeight="1" outlineLevel="1" x14ac:dyDescent="0.3">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3" customHeight="1" outlineLevel="1" x14ac:dyDescent="0.3">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3" customHeight="1" outlineLevel="1" x14ac:dyDescent="0.3">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3" customHeight="1" outlineLevel="1" x14ac:dyDescent="0.3">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3" customHeight="1" outlineLevel="1" x14ac:dyDescent="0.3">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3" customHeight="1" outlineLevel="1" x14ac:dyDescent="0.3">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3" customHeight="1" outlineLevel="1" x14ac:dyDescent="0.3">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3" customHeight="1" outlineLevel="1" x14ac:dyDescent="0.3">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3" customHeight="1" outlineLevel="1" x14ac:dyDescent="0.3">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3" customHeight="1" outlineLevel="1" x14ac:dyDescent="0.3">
      <c r="A116" s="788"/>
      <c r="B116" s="838"/>
      <c r="C116" s="848"/>
      <c r="D116" s="848"/>
      <c r="E116" s="848"/>
      <c r="F116" s="850"/>
      <c r="G116" s="851" t="s">
        <v>1130</v>
      </c>
      <c r="H116" s="884" t="s">
        <v>371</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3" customHeight="1" outlineLevel="1" x14ac:dyDescent="0.3">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3" customHeight="1" outlineLevel="1" x14ac:dyDescent="0.3">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3" customHeight="1" outlineLevel="1" x14ac:dyDescent="0.3">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3" customHeight="1" outlineLevel="1" x14ac:dyDescent="0.3">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3" customHeight="1" outlineLevel="1" x14ac:dyDescent="0.3">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3" customHeight="1" outlineLevel="1" x14ac:dyDescent="0.3">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3" customHeight="1" outlineLevel="1" x14ac:dyDescent="0.3">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3" customHeight="1" outlineLevel="1" x14ac:dyDescent="0.3">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3" customHeight="1" outlineLevel="1" x14ac:dyDescent="0.3">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3" customHeight="1" outlineLevel="1" x14ac:dyDescent="0.3">
      <c r="A126" s="788"/>
      <c r="B126" s="838"/>
      <c r="C126" s="848"/>
      <c r="D126" s="848"/>
      <c r="E126" s="848"/>
      <c r="F126" s="850"/>
      <c r="G126" s="851" t="s">
        <v>1131</v>
      </c>
      <c r="H126" s="884" t="s">
        <v>371</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3" customHeight="1" outlineLevel="1" x14ac:dyDescent="0.3">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3" customHeight="1" outlineLevel="1" x14ac:dyDescent="0.3">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3" customHeight="1" outlineLevel="1" x14ac:dyDescent="0.3">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3" customHeight="1" outlineLevel="1" x14ac:dyDescent="0.3">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3" customHeight="1" outlineLevel="1" x14ac:dyDescent="0.3">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3" customHeight="1" outlineLevel="1" x14ac:dyDescent="0.3">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3" customHeight="1" outlineLevel="1" x14ac:dyDescent="0.3">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3" customHeight="1" outlineLevel="1" x14ac:dyDescent="0.3">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3" customHeight="1" outlineLevel="1" x14ac:dyDescent="0.3">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3" customHeight="1" outlineLevel="1" x14ac:dyDescent="0.3">
      <c r="A136" s="788"/>
      <c r="B136" s="838"/>
      <c r="C136" s="848"/>
      <c r="D136" s="848"/>
      <c r="E136" s="848"/>
      <c r="F136" s="850"/>
      <c r="G136" s="851" t="s">
        <v>1132</v>
      </c>
      <c r="H136" s="884" t="s">
        <v>371</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3" customHeight="1" outlineLevel="1" x14ac:dyDescent="0.3">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3" customHeight="1" outlineLevel="1" x14ac:dyDescent="0.3">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3" customHeight="1" outlineLevel="1" x14ac:dyDescent="0.3">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3" customHeight="1" outlineLevel="1" x14ac:dyDescent="0.3">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3" customHeight="1" outlineLevel="1" x14ac:dyDescent="0.3">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3" customHeight="1" outlineLevel="1" x14ac:dyDescent="0.3">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3" customHeight="1" outlineLevel="1" x14ac:dyDescent="0.3">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3" customHeight="1" outlineLevel="1" x14ac:dyDescent="0.3">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3" customHeight="1" outlineLevel="1" x14ac:dyDescent="0.3">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3" customHeight="1" outlineLevel="1" x14ac:dyDescent="0.3">
      <c r="A146" s="788"/>
      <c r="B146" s="838"/>
      <c r="C146" s="848"/>
      <c r="D146" s="848"/>
      <c r="E146" s="848"/>
      <c r="F146" s="850"/>
      <c r="G146" s="851" t="s">
        <v>1133</v>
      </c>
      <c r="H146" s="884" t="s">
        <v>371</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3" customHeight="1" outlineLevel="1" x14ac:dyDescent="0.3">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3" customHeight="1" outlineLevel="1" x14ac:dyDescent="0.3">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3" customHeight="1" outlineLevel="1" x14ac:dyDescent="0.3">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3" customHeight="1" outlineLevel="1" x14ac:dyDescent="0.3">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3" customHeight="1" outlineLevel="1" x14ac:dyDescent="0.3">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3" customHeight="1" outlineLevel="1" x14ac:dyDescent="0.3">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3" customHeight="1" outlineLevel="1" x14ac:dyDescent="0.3">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3" customHeight="1" outlineLevel="1" x14ac:dyDescent="0.3">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3" customHeight="1" outlineLevel="1" x14ac:dyDescent="0.3">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3">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15" customHeight="1" x14ac:dyDescent="0.3">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3">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3">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5">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15" customHeight="1" thickBot="1" x14ac:dyDescent="0.3">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15" customHeight="1" x14ac:dyDescent="0.3">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3" customHeight="1" x14ac:dyDescent="0.3">
      <c r="A163" s="788"/>
      <c r="B163" s="838"/>
      <c r="C163" s="861"/>
      <c r="D163" s="861">
        <v>0</v>
      </c>
      <c r="E163" s="861" t="s">
        <v>1</v>
      </c>
      <c r="F163" s="859"/>
      <c r="G163" s="866" t="s">
        <v>1136</v>
      </c>
      <c r="H163" s="859"/>
      <c r="I163" s="859"/>
      <c r="J163" s="859"/>
      <c r="K163" s="859"/>
      <c r="L163" s="859"/>
      <c r="M163" s="859"/>
      <c r="N163" s="859"/>
      <c r="O163" s="859"/>
      <c r="P163" s="859"/>
      <c r="Q163" s="859"/>
      <c r="R163" s="859"/>
      <c r="S163" s="859"/>
      <c r="T163" s="858"/>
      <c r="U163" s="860"/>
      <c r="V163" s="856"/>
      <c r="W163" s="856"/>
      <c r="X163" s="843"/>
      <c r="Y163" s="837"/>
    </row>
    <row r="164" spans="1:25" ht="13" customHeight="1" x14ac:dyDescent="0.3">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3" customHeight="1" x14ac:dyDescent="0.3">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3" customHeight="1" x14ac:dyDescent="0.3">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3" customHeight="1" x14ac:dyDescent="0.3">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3" customHeight="1" x14ac:dyDescent="0.3">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3" customHeight="1" x14ac:dyDescent="0.3">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3" customHeight="1" x14ac:dyDescent="0.3">
      <c r="A170" s="788"/>
      <c r="B170" s="838"/>
      <c r="C170" s="848"/>
      <c r="D170" s="848"/>
      <c r="E170" s="848"/>
      <c r="F170" s="848"/>
      <c r="G170" s="848"/>
      <c r="H170" s="876"/>
      <c r="I170" s="23" t="s">
        <v>372</v>
      </c>
      <c r="J170" s="23" t="s">
        <v>54</v>
      </c>
      <c r="K170" s="23" t="s">
        <v>55</v>
      </c>
      <c r="L170" s="23" t="s">
        <v>56</v>
      </c>
      <c r="M170" s="23" t="s">
        <v>57</v>
      </c>
      <c r="N170" s="23" t="s">
        <v>874</v>
      </c>
      <c r="O170" s="23" t="s">
        <v>875</v>
      </c>
      <c r="P170" s="23" t="s">
        <v>876</v>
      </c>
      <c r="Q170" s="23" t="s">
        <v>1146</v>
      </c>
      <c r="R170" s="876"/>
      <c r="S170" s="876"/>
      <c r="T170" s="854"/>
      <c r="U170" s="854"/>
      <c r="V170" s="854"/>
      <c r="W170" s="854"/>
      <c r="X170" s="843"/>
      <c r="Y170" s="837"/>
    </row>
    <row r="171" spans="1:25" ht="5.15" customHeight="1" x14ac:dyDescent="0.3">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15" customHeight="1" x14ac:dyDescent="0.3">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3" customHeight="1" x14ac:dyDescent="0.3">
      <c r="A173" s="788"/>
      <c r="B173" s="838"/>
      <c r="C173" s="848"/>
      <c r="D173" s="848"/>
      <c r="E173" s="848"/>
      <c r="F173" s="850"/>
      <c r="G173" s="798"/>
      <c r="H173" s="845" t="s">
        <v>1137</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3" customHeight="1" x14ac:dyDescent="0.3">
      <c r="A174" s="788"/>
      <c r="B174" s="838"/>
      <c r="C174" s="848"/>
      <c r="D174" s="848"/>
      <c r="E174" s="848"/>
      <c r="F174" s="847"/>
      <c r="G174" s="846"/>
      <c r="H174" s="845"/>
      <c r="Q174" s="845"/>
      <c r="R174" s="845"/>
      <c r="S174" s="845"/>
      <c r="T174" s="845"/>
      <c r="U174" s="845"/>
      <c r="V174" s="845"/>
      <c r="W174" s="844"/>
      <c r="X174" s="843"/>
      <c r="Y174" s="837"/>
    </row>
    <row r="175" spans="1:25" ht="5.15" customHeight="1" x14ac:dyDescent="0.3">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3">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3">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5">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15" customHeight="1" thickBot="1" x14ac:dyDescent="0.3">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15" customHeight="1" x14ac:dyDescent="0.3">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3" customHeight="1" x14ac:dyDescent="0.3">
      <c r="A181" s="788"/>
      <c r="B181" s="838"/>
      <c r="C181" s="861"/>
      <c r="D181" s="861">
        <v>0</v>
      </c>
      <c r="E181" s="861" t="s">
        <v>1</v>
      </c>
      <c r="F181" s="859"/>
      <c r="G181" s="866" t="s">
        <v>1105</v>
      </c>
      <c r="H181" s="859"/>
      <c r="I181" s="859"/>
      <c r="J181" s="859"/>
      <c r="K181" s="859"/>
      <c r="L181" s="859"/>
      <c r="M181" s="859"/>
      <c r="N181" s="859"/>
      <c r="O181" s="859"/>
      <c r="P181" s="859"/>
      <c r="Q181" s="859"/>
      <c r="R181" s="859"/>
      <c r="S181" s="859"/>
      <c r="T181" s="858"/>
      <c r="U181" s="860"/>
      <c r="V181" s="856"/>
      <c r="W181" s="856"/>
      <c r="X181" s="843"/>
      <c r="Y181" s="837"/>
    </row>
    <row r="182" spans="1:25" ht="13" customHeight="1" x14ac:dyDescent="0.3">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3" customHeight="1" x14ac:dyDescent="0.3">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3" customHeight="1" x14ac:dyDescent="0.3">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3" customHeight="1" x14ac:dyDescent="0.3">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3" customHeight="1" x14ac:dyDescent="0.3">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3" customHeight="1" x14ac:dyDescent="0.3">
      <c r="A187" s="788"/>
      <c r="B187" s="838"/>
      <c r="C187" s="848"/>
      <c r="D187" s="848"/>
      <c r="E187" s="848"/>
      <c r="F187" s="848"/>
      <c r="G187" s="848"/>
      <c r="H187" s="876"/>
      <c r="I187" s="882" t="s">
        <v>1104</v>
      </c>
      <c r="J187" s="882"/>
      <c r="K187" s="882"/>
      <c r="L187" s="882"/>
      <c r="M187" s="882"/>
      <c r="N187" s="892"/>
      <c r="O187" s="876"/>
      <c r="P187" s="876"/>
      <c r="Q187" s="876"/>
      <c r="R187" s="876"/>
      <c r="S187" s="876"/>
      <c r="T187" s="854"/>
      <c r="U187" s="854"/>
      <c r="V187" s="854"/>
      <c r="W187" s="854"/>
      <c r="X187" s="843"/>
      <c r="Y187" s="837"/>
    </row>
    <row r="188" spans="1:25" ht="13" customHeight="1" x14ac:dyDescent="0.3">
      <c r="A188" s="788"/>
      <c r="B188" s="838"/>
      <c r="C188" s="848"/>
      <c r="D188" s="848"/>
      <c r="E188" s="848"/>
      <c r="F188" s="848"/>
      <c r="G188" s="848"/>
      <c r="H188" s="876"/>
      <c r="I188" s="873" t="s">
        <v>1103</v>
      </c>
      <c r="J188" s="873" t="s">
        <v>1102</v>
      </c>
      <c r="K188" s="873" t="s">
        <v>1101</v>
      </c>
      <c r="L188" s="873" t="s">
        <v>1100</v>
      </c>
      <c r="M188" s="873" t="s">
        <v>1099</v>
      </c>
      <c r="N188" s="807"/>
      <c r="O188" s="876"/>
      <c r="P188" s="876"/>
      <c r="Q188" s="876"/>
      <c r="R188" s="876"/>
      <c r="S188" s="876"/>
      <c r="T188" s="854"/>
      <c r="U188" s="854"/>
      <c r="V188" s="854"/>
      <c r="W188" s="854"/>
      <c r="X188" s="843"/>
      <c r="Y188" s="837"/>
    </row>
    <row r="189" spans="1:25" ht="5.15" customHeight="1" x14ac:dyDescent="0.3">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15" customHeight="1" x14ac:dyDescent="0.3">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3" customHeight="1" x14ac:dyDescent="0.3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3" customHeight="1" x14ac:dyDescent="0.3">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15" customHeight="1" x14ac:dyDescent="0.3">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3">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3">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5">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15" customHeight="1" thickBot="1" x14ac:dyDescent="0.3">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15" customHeight="1" x14ac:dyDescent="0.3">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3" customHeight="1" x14ac:dyDescent="0.3">
      <c r="A199" s="788"/>
      <c r="B199" s="838"/>
      <c r="C199" s="861"/>
      <c r="D199" s="861">
        <v>0</v>
      </c>
      <c r="E199" s="861" t="s">
        <v>1</v>
      </c>
      <c r="F199" s="859"/>
      <c r="G199" s="866" t="s">
        <v>1092</v>
      </c>
      <c r="H199" s="859"/>
      <c r="I199" s="859"/>
      <c r="J199" s="859"/>
      <c r="K199" s="859"/>
      <c r="L199" s="859"/>
      <c r="M199" s="859"/>
      <c r="N199" s="859"/>
      <c r="O199" s="859"/>
      <c r="P199" s="859"/>
      <c r="Q199" s="859"/>
      <c r="R199" s="859"/>
      <c r="S199" s="859"/>
      <c r="T199" s="858"/>
      <c r="U199" s="860"/>
      <c r="V199" s="856"/>
      <c r="W199" s="856"/>
      <c r="X199" s="843"/>
      <c r="Y199" s="837"/>
    </row>
    <row r="200" spans="1:25" ht="13" customHeight="1" x14ac:dyDescent="0.3">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3" customHeight="1" x14ac:dyDescent="0.3">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3" customHeight="1" x14ac:dyDescent="0.3">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3" customHeight="1" x14ac:dyDescent="0.3">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3" customHeight="1" x14ac:dyDescent="0.3">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3" customHeight="1" x14ac:dyDescent="0.3">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3" customHeight="1" x14ac:dyDescent="0.3">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15" customHeight="1" x14ac:dyDescent="0.3">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15" customHeight="1" x14ac:dyDescent="0.3">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3" customHeight="1" x14ac:dyDescent="0.3">
      <c r="A209" s="788"/>
      <c r="B209" s="838"/>
      <c r="C209" s="848"/>
      <c r="D209" s="848"/>
      <c r="E209" s="848"/>
      <c r="F209" s="850"/>
      <c r="G209" s="846" t="s">
        <v>1091</v>
      </c>
      <c r="H209" s="846"/>
      <c r="I209" s="846"/>
      <c r="J209" s="96">
        <v>0.08</v>
      </c>
      <c r="K209" s="849"/>
      <c r="L209" s="845"/>
      <c r="M209" s="845"/>
      <c r="N209" s="845"/>
      <c r="O209" s="845"/>
      <c r="P209" s="845"/>
      <c r="Q209" s="845"/>
      <c r="R209" s="845"/>
      <c r="S209" s="845"/>
      <c r="T209" s="845"/>
      <c r="U209" s="845"/>
      <c r="V209" s="845"/>
      <c r="W209" s="844"/>
      <c r="X209" s="843"/>
      <c r="Y209" s="837"/>
    </row>
    <row r="210" spans="1:25" ht="13" customHeight="1" x14ac:dyDescent="0.3">
      <c r="A210" s="788"/>
      <c r="B210" s="838"/>
      <c r="C210" s="848"/>
      <c r="D210" s="848"/>
      <c r="E210" s="848"/>
      <c r="F210" s="850"/>
      <c r="G210" s="846" t="s">
        <v>1090</v>
      </c>
      <c r="H210" s="846"/>
      <c r="I210" s="846"/>
      <c r="J210" s="888">
        <v>4</v>
      </c>
      <c r="K210" s="849"/>
      <c r="L210" s="845"/>
      <c r="M210" s="845"/>
      <c r="N210" s="845"/>
      <c r="O210" s="845"/>
      <c r="P210" s="845"/>
      <c r="Q210" s="845"/>
      <c r="R210" s="845"/>
      <c r="S210" s="845"/>
      <c r="T210" s="845"/>
      <c r="U210" s="845"/>
      <c r="V210" s="845"/>
      <c r="W210" s="844"/>
      <c r="X210" s="843"/>
      <c r="Y210" s="837"/>
    </row>
    <row r="211" spans="1:25" ht="13" customHeight="1" x14ac:dyDescent="0.3">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3" customHeight="1" x14ac:dyDescent="0.3">
      <c r="A212" s="788"/>
      <c r="B212" s="838"/>
      <c r="C212" s="848"/>
      <c r="D212" s="848"/>
      <c r="E212" s="848"/>
      <c r="F212" s="847"/>
      <c r="G212" s="846" t="s">
        <v>1089</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3" customHeight="1" x14ac:dyDescent="0.3">
      <c r="A213" s="788"/>
      <c r="B213" s="838"/>
      <c r="C213" s="848"/>
      <c r="D213" s="848"/>
      <c r="E213" s="848"/>
      <c r="F213" s="869"/>
      <c r="G213" s="846" t="s">
        <v>1088</v>
      </c>
      <c r="H213" s="846"/>
      <c r="I213" s="846"/>
      <c r="J213" s="225">
        <v>1.4</v>
      </c>
      <c r="K213" s="871"/>
      <c r="L213" s="845"/>
      <c r="M213" s="845"/>
      <c r="N213" s="845"/>
      <c r="O213" s="845"/>
      <c r="P213" s="845"/>
      <c r="Q213" s="845"/>
      <c r="R213" s="845"/>
      <c r="S213" s="845"/>
      <c r="T213" s="845"/>
      <c r="U213" s="845"/>
      <c r="V213" s="845"/>
      <c r="W213" s="844"/>
      <c r="X213" s="843"/>
      <c r="Y213" s="837"/>
    </row>
    <row r="214" spans="1:25" ht="13" customHeight="1" x14ac:dyDescent="0.3">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15" customHeight="1" x14ac:dyDescent="0.3">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3">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3">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3">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3">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3">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3">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3">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3">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3">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3">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3">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3">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3">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3">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3">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3">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3">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3">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3">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3">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3" x14ac:dyDescent="0.3">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 workbookViewId="1"/>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606" t="s">
        <v>919</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349</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4" t="s">
        <v>254</v>
      </c>
      <c r="G71" s="604"/>
      <c r="H71" s="98"/>
      <c r="I71" s="22"/>
      <c r="J71" s="98" t="s">
        <v>255</v>
      </c>
      <c r="K71" s="98"/>
      <c r="L71" s="98"/>
      <c r="M71" s="22"/>
      <c r="N71" s="98" t="s">
        <v>350</v>
      </c>
      <c r="O71" s="98"/>
      <c r="P71" s="98"/>
      <c r="Q71" s="22"/>
      <c r="R71" s="98" t="s">
        <v>257</v>
      </c>
      <c r="S71" s="98"/>
      <c r="T71" s="604"/>
      <c r="U71" s="22"/>
      <c r="V71" s="605" t="s">
        <v>258</v>
      </c>
      <c r="W71" s="22"/>
      <c r="X71" s="22"/>
      <c r="Y71" s="22"/>
      <c r="Z71" s="16"/>
      <c r="AA71" s="8"/>
      <c r="AB71" s="8"/>
      <c r="AC71" s="8"/>
    </row>
    <row r="72" spans="1:29" ht="14.15" customHeight="1" outlineLevel="1" x14ac:dyDescent="0.35">
      <c r="A72" s="6"/>
      <c r="B72" s="7"/>
      <c r="C72" s="17"/>
      <c r="D72" s="17"/>
      <c r="E72" s="17"/>
      <c r="F72" s="605" t="s">
        <v>89</v>
      </c>
      <c r="G72" s="23" t="s">
        <v>918</v>
      </c>
      <c r="H72" s="141" t="s">
        <v>253</v>
      </c>
      <c r="I72" s="22"/>
      <c r="J72" s="23" t="s">
        <v>89</v>
      </c>
      <c r="K72" s="23" t="s">
        <v>918</v>
      </c>
      <c r="L72" s="23" t="s">
        <v>253</v>
      </c>
      <c r="M72" s="22"/>
      <c r="N72" s="23" t="s">
        <v>89</v>
      </c>
      <c r="O72" s="23" t="s">
        <v>918</v>
      </c>
      <c r="P72" s="23" t="s">
        <v>253</v>
      </c>
      <c r="Q72" s="22"/>
      <c r="R72" s="23" t="s">
        <v>89</v>
      </c>
      <c r="S72" s="23" t="s">
        <v>918</v>
      </c>
      <c r="T72" s="23" t="s">
        <v>253</v>
      </c>
      <c r="U72" s="22"/>
      <c r="V72" s="605" t="s">
        <v>253</v>
      </c>
      <c r="W72" s="22"/>
      <c r="X72" s="22"/>
      <c r="Y72" s="22"/>
      <c r="Z72" s="16"/>
      <c r="AA72" s="8"/>
      <c r="AB72" s="8"/>
      <c r="AC72" s="8"/>
    </row>
    <row r="73" spans="1:29" ht="14.15" customHeight="1" outlineLevel="1" x14ac:dyDescent="0.3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5" customHeight="1" outlineLevel="1" x14ac:dyDescent="0.3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5" customHeight="1" outlineLevel="1" x14ac:dyDescent="0.3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259</v>
      </c>
      <c r="G97" s="22"/>
      <c r="H97" s="22"/>
      <c r="I97" s="22"/>
      <c r="J97" s="22"/>
      <c r="K97" s="22"/>
      <c r="L97" s="22"/>
      <c r="M97" s="22"/>
      <c r="N97" s="22"/>
      <c r="O97" s="22" t="s">
        <v>355</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1"/>
      <c r="F99" s="952"/>
      <c r="G99" s="23" t="s">
        <v>260</v>
      </c>
      <c r="H99" s="23"/>
      <c r="I99" s="23"/>
      <c r="J99" s="98" t="s">
        <v>351</v>
      </c>
      <c r="K99" s="98"/>
      <c r="L99" s="98"/>
      <c r="M99" s="610"/>
      <c r="N99" s="98" t="s">
        <v>352</v>
      </c>
      <c r="O99" s="98"/>
      <c r="P99" s="237"/>
      <c r="Q99" s="126"/>
      <c r="R99" s="237" t="s">
        <v>353</v>
      </c>
      <c r="S99" s="131"/>
      <c r="T99" s="131"/>
      <c r="U99" s="126"/>
      <c r="V99" s="131" t="s">
        <v>354</v>
      </c>
      <c r="W99" s="131"/>
      <c r="X99" s="131"/>
      <c r="Y99" s="126"/>
      <c r="Z99" s="16"/>
      <c r="AA99" s="8"/>
      <c r="AB99" s="8"/>
      <c r="AC99" s="8"/>
    </row>
    <row r="100" spans="1:29" ht="13.5" customHeight="1" outlineLevel="1" x14ac:dyDescent="0.35">
      <c r="A100" s="6"/>
      <c r="B100" s="7"/>
      <c r="C100" s="17"/>
      <c r="D100" s="17"/>
      <c r="E100" s="17" t="s">
        <v>248</v>
      </c>
      <c r="F100" s="17"/>
      <c r="G100" s="23" t="s">
        <v>96</v>
      </c>
      <c r="H100" s="23" t="s">
        <v>261</v>
      </c>
      <c r="I100" s="23"/>
      <c r="J100" s="23" t="s">
        <v>89</v>
      </c>
      <c r="K100" s="23" t="s">
        <v>918</v>
      </c>
      <c r="L100" s="23" t="s">
        <v>253</v>
      </c>
      <c r="M100" s="23"/>
      <c r="N100" s="23" t="s">
        <v>89</v>
      </c>
      <c r="O100" s="23" t="s">
        <v>918</v>
      </c>
      <c r="P100" s="23" t="s">
        <v>253</v>
      </c>
      <c r="Q100" s="23"/>
      <c r="R100" s="23" t="s">
        <v>89</v>
      </c>
      <c r="S100" s="23" t="s">
        <v>918</v>
      </c>
      <c r="T100" s="23" t="s">
        <v>253</v>
      </c>
      <c r="U100" s="23"/>
      <c r="V100" s="23" t="s">
        <v>89</v>
      </c>
      <c r="W100" s="23" t="s">
        <v>918</v>
      </c>
      <c r="X100" s="23" t="s">
        <v>253</v>
      </c>
      <c r="Y100" s="24"/>
      <c r="Z100" s="16"/>
      <c r="AA100" s="8"/>
      <c r="AB100" s="8"/>
      <c r="AC100" s="8"/>
    </row>
    <row r="101" spans="1:29" ht="13.5" customHeight="1" outlineLevel="1" x14ac:dyDescent="0.3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3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3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3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3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3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3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3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3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3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3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3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3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3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3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3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3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3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3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3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3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3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35">
      <c r="A123" s="6"/>
      <c r="B123" s="7"/>
      <c r="C123" s="17"/>
      <c r="D123" s="33"/>
      <c r="E123" s="769" t="s">
        <v>732</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3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3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35">
      <c r="A126" s="6"/>
      <c r="B126" s="7"/>
      <c r="C126" s="17"/>
      <c r="D126" s="33"/>
      <c r="E126" s="611" t="s">
        <v>733</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3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3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3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35">
      <c r="A130" s="6"/>
      <c r="B130" s="7"/>
      <c r="C130" s="17"/>
      <c r="D130" s="33"/>
      <c r="E130" s="769" t="s">
        <v>731</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3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3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3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3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3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3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3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3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3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3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3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3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3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3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3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3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3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3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15" customHeight="1" outlineLevel="1" x14ac:dyDescent="0.3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213" zoomScale="80" zoomScaleNormal="80" workbookViewId="0">
      <selection activeCell="Y346" sqref="Y346:Y435"/>
    </sheetView>
    <sheetView tabSelected="1" topLeftCell="A881" workbookViewId="1">
      <selection activeCell="U497" sqref="T497:AC49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1190</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1191</v>
      </c>
      <c r="I21" s="86"/>
      <c r="J21" s="86"/>
      <c r="K21" s="909" cm="1">
        <f t="array" ref="K21:T21">TRANSPOSE(General!i_break)</f>
        <v>133</v>
      </c>
      <c r="L21" s="695">
        <v>119</v>
      </c>
      <c r="M21" s="695">
        <v>119</v>
      </c>
      <c r="N21" s="695">
        <v>119</v>
      </c>
      <c r="O21" s="695">
        <v>119</v>
      </c>
      <c r="P21" s="940">
        <v>133</v>
      </c>
      <c r="Q21" s="940">
        <v>133</v>
      </c>
      <c r="R21" s="941">
        <v>133</v>
      </c>
      <c r="S21" s="941">
        <v>133</v>
      </c>
      <c r="T21" s="941">
        <v>133</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1192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1050</v>
      </c>
      <c r="I24" s="86"/>
      <c r="J24" s="86" t="s">
        <v>373</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374</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375</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376</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377</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378</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379</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380</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381</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382</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4" customHeight="1" outlineLevel="1" collapsed="1" x14ac:dyDescent="0.3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819</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1279</v>
      </c>
      <c r="I55" s="90"/>
      <c r="J55" s="88"/>
      <c r="K55" s="216" t="s">
        <v>1280</v>
      </c>
      <c r="L55" s="216"/>
      <c r="M55" s="216"/>
      <c r="N55" s="216"/>
      <c r="O55" s="216"/>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121</v>
      </c>
      <c r="I56" s="90"/>
      <c r="J56" s="88"/>
      <c r="K56" s="216" t="s">
        <v>1281</v>
      </c>
      <c r="L56" s="216"/>
      <c r="M56" s="216"/>
      <c r="N56" s="216"/>
      <c r="O56" s="216"/>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362</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953"/>
      <c r="I61" s="954"/>
      <c r="J61" s="954"/>
      <c r="K61" s="954"/>
      <c r="L61" s="954"/>
      <c r="M61" s="954"/>
      <c r="N61" s="954"/>
      <c r="O61" s="954"/>
      <c r="P61" s="954"/>
      <c r="Q61" s="954"/>
      <c r="R61" s="954"/>
      <c r="S61" s="954"/>
      <c r="T61" s="955"/>
      <c r="U61" s="525"/>
      <c r="V61" s="525"/>
      <c r="W61" s="525"/>
      <c r="X61" s="525"/>
      <c r="Y61" s="525"/>
      <c r="Z61" s="86"/>
      <c r="AA61" s="13"/>
      <c r="AB61" s="13"/>
      <c r="AC61" s="13"/>
      <c r="AD61" s="13"/>
      <c r="AE61" s="16"/>
      <c r="AF61" s="8"/>
    </row>
    <row r="62" spans="1:32" ht="5.15" customHeight="1" outlineLevel="1" x14ac:dyDescent="0.3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4" customHeight="1" outlineLevel="1" collapsed="1" x14ac:dyDescent="0.3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128</v>
      </c>
      <c r="H75" s="23" t="s">
        <v>129</v>
      </c>
      <c r="I75" s="23"/>
      <c r="J75" s="23" t="s">
        <v>813</v>
      </c>
      <c r="K75" s="23" t="s">
        <v>386</v>
      </c>
      <c r="L75" s="23" t="s">
        <v>784</v>
      </c>
      <c r="M75" s="23" t="s">
        <v>785</v>
      </c>
      <c r="N75" s="23" t="s">
        <v>786</v>
      </c>
      <c r="O75" s="23" t="s">
        <v>787</v>
      </c>
      <c r="P75" s="23" t="s">
        <v>788</v>
      </c>
      <c r="Q75" s="23" t="s">
        <v>789</v>
      </c>
      <c r="R75" s="23" t="s">
        <v>790</v>
      </c>
      <c r="S75" s="23" t="s">
        <v>791</v>
      </c>
      <c r="T75" s="23"/>
      <c r="U75" s="23"/>
      <c r="V75" s="23"/>
      <c r="W75" s="23"/>
      <c r="X75" s="23"/>
      <c r="Y75" s="23"/>
      <c r="Z75" s="23"/>
      <c r="AA75" s="24"/>
      <c r="AB75" s="24"/>
      <c r="AC75" s="24"/>
      <c r="AD75" s="24"/>
      <c r="AE75" s="16"/>
      <c r="AF75" s="8"/>
    </row>
    <row r="76" spans="1:32" ht="5.15" customHeight="1" outlineLevel="1" x14ac:dyDescent="0.3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811</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130</v>
      </c>
      <c r="H79" s="91"/>
      <c r="I79" s="91"/>
      <c r="J79" s="97">
        <v>4</v>
      </c>
      <c r="K79" s="97">
        <v>4</v>
      </c>
      <c r="L79" s="97">
        <v>4</v>
      </c>
      <c r="M79" s="97">
        <v>4</v>
      </c>
      <c r="N79" s="97">
        <v>4</v>
      </c>
      <c r="O79" s="97">
        <v>4</v>
      </c>
      <c r="P79" s="97">
        <v>4</v>
      </c>
      <c r="Q79" s="97">
        <v>4</v>
      </c>
      <c r="R79" s="97">
        <v>4</v>
      </c>
      <c r="S79" s="97">
        <v>4</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881</v>
      </c>
      <c r="H80" s="91"/>
      <c r="I80" s="91"/>
      <c r="J80" s="97">
        <v>5</v>
      </c>
      <c r="K80" s="97">
        <v>5</v>
      </c>
      <c r="L80" s="97">
        <v>5</v>
      </c>
      <c r="M80" s="97">
        <v>5</v>
      </c>
      <c r="N80" s="97">
        <v>5</v>
      </c>
      <c r="O80" s="97">
        <v>5</v>
      </c>
      <c r="P80" s="97">
        <v>5</v>
      </c>
      <c r="Q80" s="97">
        <v>5</v>
      </c>
      <c r="R80" s="97">
        <v>5</v>
      </c>
      <c r="S80" s="97">
        <v>5</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812</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1139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1140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363</v>
      </c>
      <c r="K98" s="23" t="s">
        <v>364</v>
      </c>
      <c r="L98" s="23" t="s">
        <v>366</v>
      </c>
      <c r="M98" s="23" t="s">
        <v>367</v>
      </c>
      <c r="N98" s="23" t="s">
        <v>368</v>
      </c>
      <c r="O98" s="23" t="s">
        <v>370</v>
      </c>
      <c r="P98" s="23" t="s">
        <v>877</v>
      </c>
      <c r="Q98" s="23" t="s">
        <v>878</v>
      </c>
      <c r="R98" s="23" t="s">
        <v>1147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1141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962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963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365</v>
      </c>
      <c r="J117" s="98" t="s">
        <v>965</v>
      </c>
      <c r="K117" s="98"/>
      <c r="L117" s="98"/>
      <c r="M117" s="98"/>
      <c r="N117" s="98"/>
      <c r="O117" s="98"/>
      <c r="P117" s="98"/>
      <c r="Q117" s="98"/>
      <c r="R117" s="98"/>
      <c r="S117" s="23"/>
      <c r="T117" s="98" t="s">
        <v>966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446</v>
      </c>
      <c r="I118" s="23" t="s">
        <v>36</v>
      </c>
      <c r="J118" s="23" t="s">
        <v>363</v>
      </c>
      <c r="K118" s="23" t="s">
        <v>364</v>
      </c>
      <c r="L118" s="23" t="s">
        <v>366</v>
      </c>
      <c r="M118" s="23" t="s">
        <v>367</v>
      </c>
      <c r="N118" s="23" t="s">
        <v>368</v>
      </c>
      <c r="O118" s="23" t="s">
        <v>370</v>
      </c>
      <c r="P118" s="23" t="s">
        <v>877</v>
      </c>
      <c r="Q118" s="23" t="s">
        <v>878</v>
      </c>
      <c r="R118" s="23" t="s">
        <v>1147</v>
      </c>
      <c r="S118" s="23"/>
      <c r="T118" s="23" t="s">
        <v>371</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81" t="s">
        <v>813</v>
      </c>
      <c r="I121" s="732">
        <v>119.5681818181818</v>
      </c>
      <c r="J121" s="939">
        <f>V$227</f>
        <v>0.7238791423001949</v>
      </c>
      <c r="K121" s="939">
        <f t="shared" ref="K121:R121" si="2">W$227</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81" t="s">
        <v>386</v>
      </c>
      <c r="I122" s="732">
        <v>146.34696969696969</v>
      </c>
      <c r="J122" s="939">
        <f t="shared" ref="J122:J130" si="3">V$227</f>
        <v>0.7238791423001949</v>
      </c>
      <c r="K122" s="939">
        <f t="shared" ref="K122:K130" si="4">W$227</f>
        <v>0.90116959064327473</v>
      </c>
      <c r="L122" s="939">
        <f t="shared" ref="L122:L130" si="5">X$227</f>
        <v>1.0243664717348928</v>
      </c>
      <c r="M122" s="939">
        <f t="shared" ref="M122:M130" si="6">Y$227</f>
        <v>1</v>
      </c>
      <c r="N122" s="939">
        <f t="shared" ref="N122:N130" si="7">Z$227</f>
        <v>1.0750487329434699</v>
      </c>
      <c r="O122" s="939">
        <f t="shared" ref="O122:O130" si="8">AA$227</f>
        <v>0.98684210526315785</v>
      </c>
      <c r="P122" s="939">
        <f t="shared" ref="P122:P130" si="9">AB$227</f>
        <v>0.89122807017543859</v>
      </c>
      <c r="Q122" s="939">
        <f t="shared" ref="Q122:Q130" si="10">AC$227</f>
        <v>0.56000000000000005</v>
      </c>
      <c r="R122" s="939">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81" t="s">
        <v>784</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81" t="s">
        <v>785</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81" t="s">
        <v>786</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81" t="s">
        <v>787</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81" t="s">
        <v>788</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81" t="s">
        <v>789</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81" t="s">
        <v>790</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81" t="s">
        <v>791</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1083</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1083</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1083</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1083</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313</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72"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256</v>
      </c>
      <c r="I162" s="118"/>
      <c r="J162" s="118"/>
      <c r="K162" s="118"/>
      <c r="L162" s="119" t="s">
        <v>365</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36</v>
      </c>
      <c r="M163" s="122" t="s">
        <v>363</v>
      </c>
      <c r="N163" s="122" t="s">
        <v>364</v>
      </c>
      <c r="O163" s="122" t="s">
        <v>366</v>
      </c>
      <c r="P163" s="122" t="s">
        <v>367</v>
      </c>
      <c r="Q163" s="122" t="s">
        <v>368</v>
      </c>
      <c r="R163" s="122" t="s">
        <v>370</v>
      </c>
      <c r="S163" s="122" t="s">
        <v>877</v>
      </c>
      <c r="T163" s="122" t="s">
        <v>878</v>
      </c>
      <c r="U163" s="122" t="s">
        <v>1147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161</v>
      </c>
      <c r="I164" s="85"/>
      <c r="J164" s="85"/>
      <c r="K164" s="85"/>
      <c r="L164" s="733">
        <v>500</v>
      </c>
      <c r="M164" s="939">
        <f>V227</f>
        <v>0.7238791423001949</v>
      </c>
      <c r="N164" s="939">
        <f t="shared" ref="N164:U164" si="16">W227</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4" customHeight="1" outlineLevel="1" collapsed="1" x14ac:dyDescent="0.35">
      <c r="A174" s="6"/>
      <c r="B174" s="95"/>
      <c r="C174" s="12"/>
      <c r="D174" s="12">
        <v>0</v>
      </c>
      <c r="E174" s="12" t="s">
        <v>1</v>
      </c>
      <c r="F174" s="69"/>
      <c r="G174" s="70" t="s">
        <v>964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967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1263</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142</v>
      </c>
      <c r="I181" s="111" t="s">
        <v>143</v>
      </c>
      <c r="J181" s="111" t="s">
        <v>144</v>
      </c>
      <c r="K181" s="111" t="s">
        <v>145</v>
      </c>
      <c r="L181" s="111" t="s">
        <v>146</v>
      </c>
      <c r="M181" s="111" t="s">
        <v>318</v>
      </c>
      <c r="N181" s="111" t="s">
        <v>147</v>
      </c>
      <c r="O181" s="917"/>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148</v>
      </c>
      <c r="I182" s="113" t="s">
        <v>148</v>
      </c>
      <c r="J182" s="113" t="s">
        <v>148</v>
      </c>
      <c r="K182" s="113" t="s">
        <v>148</v>
      </c>
      <c r="L182" s="113" t="s">
        <v>1176</v>
      </c>
      <c r="M182" s="113" t="s">
        <v>1177</v>
      </c>
      <c r="N182" s="185">
        <v>1</v>
      </c>
      <c r="O182" s="918"/>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148</v>
      </c>
      <c r="I183" s="113" t="s">
        <v>148</v>
      </c>
      <c r="J183" s="113" t="s">
        <v>148</v>
      </c>
      <c r="K183" s="113" t="s">
        <v>148</v>
      </c>
      <c r="L183" s="113" t="s">
        <v>1178</v>
      </c>
      <c r="M183" s="113" t="s">
        <v>1177</v>
      </c>
      <c r="N183" s="185">
        <v>0.8</v>
      </c>
      <c r="O183" s="918"/>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148</v>
      </c>
      <c r="I184" s="113" t="s">
        <v>148</v>
      </c>
      <c r="J184" s="113" t="s">
        <v>148</v>
      </c>
      <c r="K184" s="113" t="s">
        <v>1179</v>
      </c>
      <c r="L184" s="113" t="s">
        <v>73</v>
      </c>
      <c r="M184" s="113" t="s">
        <v>1177</v>
      </c>
      <c r="N184" s="185">
        <v>0.375</v>
      </c>
      <c r="O184" s="918"/>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148</v>
      </c>
      <c r="I185" s="113" t="s">
        <v>148</v>
      </c>
      <c r="J185" s="113" t="s">
        <v>148</v>
      </c>
      <c r="K185" s="113" t="s">
        <v>1179</v>
      </c>
      <c r="L185" s="113" t="s">
        <v>74</v>
      </c>
      <c r="M185" s="113" t="s">
        <v>1177</v>
      </c>
      <c r="N185" s="185">
        <v>0.375</v>
      </c>
      <c r="O185" s="918"/>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148</v>
      </c>
      <c r="I186" s="113" t="s">
        <v>148</v>
      </c>
      <c r="J186" s="113" t="s">
        <v>148</v>
      </c>
      <c r="K186" s="113" t="s">
        <v>1179</v>
      </c>
      <c r="L186" s="113" t="s">
        <v>75</v>
      </c>
      <c r="M186" s="113" t="s">
        <v>1177</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148</v>
      </c>
      <c r="I187" s="113" t="s">
        <v>148</v>
      </c>
      <c r="J187" s="113" t="s">
        <v>148</v>
      </c>
      <c r="K187" s="113" t="s">
        <v>1179</v>
      </c>
      <c r="L187" s="113" t="s">
        <v>149</v>
      </c>
      <c r="M187" s="113" t="s">
        <v>1177</v>
      </c>
      <c r="N187" s="185">
        <v>0.7</v>
      </c>
      <c r="O187" s="918"/>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148</v>
      </c>
      <c r="I188" s="113" t="s">
        <v>148</v>
      </c>
      <c r="J188" s="113" t="s">
        <v>148</v>
      </c>
      <c r="K188" s="113" t="s">
        <v>222</v>
      </c>
      <c r="L188" s="113" t="s">
        <v>73</v>
      </c>
      <c r="M188" s="113" t="s">
        <v>1177</v>
      </c>
      <c r="N188" s="185">
        <v>0.2</v>
      </c>
      <c r="O188" s="918"/>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148</v>
      </c>
      <c r="I189" s="113" t="s">
        <v>148</v>
      </c>
      <c r="J189" s="113" t="s">
        <v>148</v>
      </c>
      <c r="K189" s="113" t="s">
        <v>222</v>
      </c>
      <c r="L189" s="113" t="s">
        <v>74</v>
      </c>
      <c r="M189" s="113" t="s">
        <v>1177</v>
      </c>
      <c r="N189" s="185">
        <v>0.2</v>
      </c>
      <c r="O189" s="918"/>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148</v>
      </c>
      <c r="I190" s="113" t="s">
        <v>148</v>
      </c>
      <c r="J190" s="113" t="s">
        <v>148</v>
      </c>
      <c r="K190" s="113" t="s">
        <v>222</v>
      </c>
      <c r="L190" s="113" t="s">
        <v>75</v>
      </c>
      <c r="M190" s="113" t="s">
        <v>1177</v>
      </c>
      <c r="N190" s="185">
        <v>0.4</v>
      </c>
      <c r="O190" s="918"/>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148</v>
      </c>
      <c r="I191" s="113" t="s">
        <v>148</v>
      </c>
      <c r="J191" s="113" t="s">
        <v>148</v>
      </c>
      <c r="K191" s="113" t="s">
        <v>222</v>
      </c>
      <c r="L191" s="113" t="s">
        <v>149</v>
      </c>
      <c r="M191" s="113" t="s">
        <v>1177</v>
      </c>
      <c r="N191" s="185">
        <v>0.7</v>
      </c>
      <c r="O191" s="918"/>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1303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1302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54</v>
      </c>
      <c r="L205" s="23" t="s">
        <v>55</v>
      </c>
      <c r="M205" s="23" t="s">
        <v>56</v>
      </c>
      <c r="N205" s="23" t="s">
        <v>57</v>
      </c>
      <c r="O205" s="23" t="s">
        <v>874</v>
      </c>
      <c r="P205" s="23" t="s">
        <v>875</v>
      </c>
      <c r="Q205" s="23" t="s">
        <v>876</v>
      </c>
      <c r="R205" s="23" t="s">
        <v>1146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504" t="s">
        <v>813</v>
      </c>
      <c r="J206" s="229">
        <v>1</v>
      </c>
      <c r="K206" s="229">
        <v>1</v>
      </c>
      <c r="L206" s="229">
        <v>1</v>
      </c>
      <c r="M206" s="229">
        <v>1</v>
      </c>
      <c r="N206" s="229">
        <v>1</v>
      </c>
      <c r="O206" s="229">
        <v>1</v>
      </c>
      <c r="P206" s="229">
        <v>1</v>
      </c>
      <c r="Q206" s="229">
        <v>1</v>
      </c>
      <c r="R206" s="228">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5" t="s">
        <v>386</v>
      </c>
      <c r="J207" s="229">
        <v>0.98044009779951102</v>
      </c>
      <c r="K207" s="229">
        <v>0.98044009779951102</v>
      </c>
      <c r="L207" s="229">
        <v>0.98044009779951102</v>
      </c>
      <c r="M207" s="229">
        <v>0.98044009779951102</v>
      </c>
      <c r="N207" s="228">
        <v>1.0195599022004891</v>
      </c>
      <c r="O207" s="228">
        <v>1.0195599022004891</v>
      </c>
      <c r="P207" s="228">
        <v>1.0195599022004891</v>
      </c>
      <c r="Q207" s="229">
        <v>0.98044009779951102</v>
      </c>
      <c r="R207" s="228">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5" t="s">
        <v>784</v>
      </c>
      <c r="J208" s="229">
        <v>0.98044009779951102</v>
      </c>
      <c r="K208" s="229">
        <v>0.98044009779951102</v>
      </c>
      <c r="L208" s="229">
        <v>0.98044009779951102</v>
      </c>
      <c r="M208" s="229">
        <v>0.98044009779951102</v>
      </c>
      <c r="N208" s="228">
        <v>1.0195599022004891</v>
      </c>
      <c r="O208" s="228">
        <v>1.0195599022004891</v>
      </c>
      <c r="P208" s="228">
        <v>1.0195599022004891</v>
      </c>
      <c r="Q208" s="229">
        <v>0.98044009779951102</v>
      </c>
      <c r="R208" s="228">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5" t="s">
        <v>785</v>
      </c>
      <c r="J209" s="229">
        <v>0.94352159468438546</v>
      </c>
      <c r="K209" s="229">
        <v>0.94352159468438546</v>
      </c>
      <c r="L209" s="229">
        <v>0.94352159468438546</v>
      </c>
      <c r="M209" s="229">
        <v>0.94352159468438546</v>
      </c>
      <c r="N209" s="228">
        <v>1.0564784053156147</v>
      </c>
      <c r="O209" s="228">
        <v>1.0564784053156147</v>
      </c>
      <c r="P209" s="228">
        <v>1.0564784053156147</v>
      </c>
      <c r="Q209" s="229">
        <v>0.94352159468438546</v>
      </c>
      <c r="R209" s="228">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5" t="s">
        <v>786</v>
      </c>
      <c r="J210" s="229">
        <v>0.94352159468438546</v>
      </c>
      <c r="K210" s="229">
        <v>0.94352159468438546</v>
      </c>
      <c r="L210" s="229">
        <v>0.94352159468438546</v>
      </c>
      <c r="M210" s="229">
        <v>0.94352159468438546</v>
      </c>
      <c r="N210" s="228">
        <v>1.0564784053156147</v>
      </c>
      <c r="O210" s="228">
        <v>1.0564784053156147</v>
      </c>
      <c r="P210" s="228">
        <v>1.0564784053156147</v>
      </c>
      <c r="Q210" s="229">
        <v>0.94352159468438546</v>
      </c>
      <c r="R210" s="228">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5" t="s">
        <v>787</v>
      </c>
      <c r="J211" s="229">
        <v>1.0304789550072568</v>
      </c>
      <c r="K211" s="229">
        <v>1.0304789550072568</v>
      </c>
      <c r="L211" s="229">
        <v>1.0304789550072568</v>
      </c>
      <c r="M211" s="229">
        <v>1.0304789550072568</v>
      </c>
      <c r="N211" s="228">
        <v>0.96952104499274316</v>
      </c>
      <c r="O211" s="228">
        <v>0.96952104499274316</v>
      </c>
      <c r="P211" s="228">
        <v>0.96952104499274316</v>
      </c>
      <c r="Q211" s="229">
        <v>1.0304789550072568</v>
      </c>
      <c r="R211" s="228">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5" t="s">
        <v>788</v>
      </c>
      <c r="J212" s="229">
        <v>1.0815709969788521</v>
      </c>
      <c r="K212" s="229">
        <v>1.0815709969788521</v>
      </c>
      <c r="L212" s="229">
        <v>1.0815709969788521</v>
      </c>
      <c r="M212" s="229">
        <v>1.0815709969788521</v>
      </c>
      <c r="N212" s="228">
        <v>0.91842900302114805</v>
      </c>
      <c r="O212" s="228">
        <v>0.91842900302114805</v>
      </c>
      <c r="P212" s="228">
        <v>0.91842900302114805</v>
      </c>
      <c r="Q212" s="229">
        <v>1.0815709969788521</v>
      </c>
      <c r="R212" s="228">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5" t="s">
        <v>789</v>
      </c>
      <c r="J213" s="229">
        <v>1.0971428571428572</v>
      </c>
      <c r="K213" s="229">
        <v>1.0971428571428572</v>
      </c>
      <c r="L213" s="229">
        <v>1.0971428571428572</v>
      </c>
      <c r="M213" s="229">
        <v>1.0971428571428572</v>
      </c>
      <c r="N213" s="228">
        <v>0.90285714285714291</v>
      </c>
      <c r="O213" s="228">
        <v>0.90285714285714291</v>
      </c>
      <c r="P213" s="228">
        <v>0.90285714285714291</v>
      </c>
      <c r="Q213" s="229">
        <v>1.0971428571428572</v>
      </c>
      <c r="R213" s="228">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5" t="s">
        <v>790</v>
      </c>
      <c r="J214" s="229">
        <v>1.125248508946322</v>
      </c>
      <c r="K214" s="229">
        <v>1.125248508946322</v>
      </c>
      <c r="L214" s="229">
        <v>1.125248508946322</v>
      </c>
      <c r="M214" s="229">
        <v>1.125248508946322</v>
      </c>
      <c r="N214" s="228">
        <v>0.874751491053678</v>
      </c>
      <c r="O214" s="228">
        <v>0.874751491053678</v>
      </c>
      <c r="P214" s="228">
        <v>0.874751491053678</v>
      </c>
      <c r="Q214" s="229">
        <v>1.125248508946322</v>
      </c>
      <c r="R214" s="228">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6" t="s">
        <v>791</v>
      </c>
      <c r="J215" s="229">
        <v>1</v>
      </c>
      <c r="K215" s="229">
        <v>1</v>
      </c>
      <c r="L215" s="229">
        <v>1</v>
      </c>
      <c r="M215" s="229">
        <v>1</v>
      </c>
      <c r="N215" s="229">
        <v>1</v>
      </c>
      <c r="O215" s="229">
        <v>1</v>
      </c>
      <c r="P215" s="229">
        <v>1</v>
      </c>
      <c r="Q215" s="229">
        <v>1</v>
      </c>
      <c r="R215" s="228">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1283</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936">
        <v>0.7238791423001949</v>
      </c>
      <c r="W227" s="937">
        <v>0.90116959064327473</v>
      </c>
      <c r="X227" s="937">
        <v>1.0243664717348928</v>
      </c>
      <c r="Y227" s="937">
        <v>1</v>
      </c>
      <c r="Z227" s="937">
        <v>1.0750487329434699</v>
      </c>
      <c r="AA227" s="937">
        <v>0.98684210526315785</v>
      </c>
      <c r="AB227" s="937">
        <v>0.89122807017543859</v>
      </c>
      <c r="AC227" s="938">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446</v>
      </c>
      <c r="J230" s="23" t="s">
        <v>745</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369</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363</v>
      </c>
      <c r="L231" s="23" t="s">
        <v>364</v>
      </c>
      <c r="M231" s="23" t="s">
        <v>366</v>
      </c>
      <c r="N231" s="23" t="s">
        <v>367</v>
      </c>
      <c r="O231" s="23" t="s">
        <v>368</v>
      </c>
      <c r="P231" s="23" t="s">
        <v>370</v>
      </c>
      <c r="Q231" s="23" t="s">
        <v>877</v>
      </c>
      <c r="R231" s="23" t="s">
        <v>878</v>
      </c>
      <c r="S231" s="23" t="s">
        <v>1147</v>
      </c>
      <c r="T231" s="23"/>
      <c r="U231" s="23"/>
      <c r="V231" s="23" t="s">
        <v>363</v>
      </c>
      <c r="W231" s="23" t="s">
        <v>364</v>
      </c>
      <c r="X231" s="23" t="s">
        <v>366</v>
      </c>
      <c r="Y231" s="23" t="s">
        <v>367</v>
      </c>
      <c r="Z231" s="23" t="s">
        <v>368</v>
      </c>
      <c r="AA231" s="23" t="s">
        <v>370</v>
      </c>
      <c r="AB231" s="23" t="s">
        <v>877</v>
      </c>
      <c r="AC231" s="23" t="s">
        <v>878</v>
      </c>
      <c r="AD231" s="23" t="s">
        <v>1147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813</v>
      </c>
      <c r="J232" s="99" t="s">
        <v>373</v>
      </c>
      <c r="K232" s="241">
        <f t="shared" ref="K232:M247" si="17">$N232</f>
        <v>0</v>
      </c>
      <c r="L232" s="241">
        <f t="shared" si="17"/>
        <v>0</v>
      </c>
      <c r="M232" s="241">
        <f>$N232</f>
        <v>0</v>
      </c>
      <c r="N232" s="128">
        <v>0</v>
      </c>
      <c r="O232" s="241">
        <f t="shared" ref="O232:S247" si="18">$N232</f>
        <v>0</v>
      </c>
      <c r="P232" s="241">
        <f t="shared" si="18"/>
        <v>0</v>
      </c>
      <c r="Q232" s="241">
        <f t="shared" si="18"/>
        <v>0</v>
      </c>
      <c r="R232" s="241">
        <f t="shared" si="18"/>
        <v>0</v>
      </c>
      <c r="S232" s="241">
        <f t="shared" si="18"/>
        <v>0</v>
      </c>
      <c r="T232" s="86"/>
      <c r="U232" s="99" t="s">
        <v>371</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374</v>
      </c>
      <c r="K233" s="241">
        <f t="shared" si="17"/>
        <v>29.597159090909091</v>
      </c>
      <c r="L233" s="241">
        <f t="shared" si="17"/>
        <v>29.597159090909091</v>
      </c>
      <c r="M233" s="241">
        <f t="shared" si="17"/>
        <v>29.597159090909091</v>
      </c>
      <c r="N233" s="128">
        <v>29.597159090909091</v>
      </c>
      <c r="O233" s="241">
        <f t="shared" si="18"/>
        <v>29.597159090909091</v>
      </c>
      <c r="P233" s="241">
        <f t="shared" si="18"/>
        <v>29.597159090909091</v>
      </c>
      <c r="Q233" s="241">
        <f t="shared" si="18"/>
        <v>29.597159090909091</v>
      </c>
      <c r="R233" s="241">
        <f t="shared" si="18"/>
        <v>29.597159090909091</v>
      </c>
      <c r="S233" s="241">
        <f t="shared" si="18"/>
        <v>29.597159090909091</v>
      </c>
      <c r="T233" s="86"/>
      <c r="U233" s="99" t="s">
        <v>131</v>
      </c>
      <c r="V233" s="5">
        <f t="shared" ref="V233:X264" si="20">V$227*$Y233</f>
        <v>3.3890832907181689</v>
      </c>
      <c r="W233" s="5">
        <f t="shared" si="19"/>
        <v>4.2191280605870727</v>
      </c>
      <c r="X233" s="5">
        <f t="shared" si="19"/>
        <v>4.7959156301936119</v>
      </c>
      <c r="Y233" s="129">
        <v>4.6818358102556097</v>
      </c>
      <c r="Z233" s="5">
        <f t="shared" si="19"/>
        <v>5.0332016556646568</v>
      </c>
      <c r="AA233" s="5">
        <f t="shared" si="19"/>
        <v>4.6202327074890883</v>
      </c>
      <c r="AB233" s="5">
        <f t="shared" si="19"/>
        <v>4.1725834940523683</v>
      </c>
      <c r="AC233" s="5">
        <f t="shared" si="19"/>
        <v>2.6218280537431418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375</v>
      </c>
      <c r="K234" s="241">
        <f t="shared" si="17"/>
        <v>242.6954545454546</v>
      </c>
      <c r="L234" s="241">
        <f t="shared" si="17"/>
        <v>242.6954545454546</v>
      </c>
      <c r="M234" s="241">
        <f t="shared" si="17"/>
        <v>242.6954545454546</v>
      </c>
      <c r="N234" s="128">
        <v>242.6954545454546</v>
      </c>
      <c r="O234" s="241">
        <f t="shared" si="18"/>
        <v>242.6954545454546</v>
      </c>
      <c r="P234" s="241">
        <f t="shared" si="18"/>
        <v>242.6954545454546</v>
      </c>
      <c r="Q234" s="241">
        <f t="shared" si="18"/>
        <v>242.6954545454546</v>
      </c>
      <c r="R234" s="241">
        <f t="shared" si="18"/>
        <v>242.6954545454546</v>
      </c>
      <c r="S234" s="241">
        <f t="shared" si="18"/>
        <v>242.6954545454546</v>
      </c>
      <c r="T234" s="86"/>
      <c r="U234" s="99" t="s">
        <v>132</v>
      </c>
      <c r="V234" s="5">
        <f t="shared" si="20"/>
        <v>8.046080059413045</v>
      </c>
      <c r="W234" s="5">
        <f t="shared" si="19"/>
        <v>10.016703410439343</v>
      </c>
      <c r="X234" s="5">
        <f t="shared" si="19"/>
        <v>11.386064551559324</v>
      </c>
      <c r="Y234" s="129">
        <v>11.115225718268189</v>
      </c>
      <c r="Z234" s="5">
        <f t="shared" si="19"/>
        <v>11.949409324804886</v>
      </c>
      <c r="AA234" s="5">
        <f t="shared" si="19"/>
        <v>10.968972748290975</v>
      </c>
      <c r="AB234" s="5">
        <f t="shared" si="19"/>
        <v>9.9062011664565617</v>
      </c>
      <c r="AC234" s="5">
        <f t="shared" si="19"/>
        <v>6.2245264022301861</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376</v>
      </c>
      <c r="K235" s="241">
        <f t="shared" si="17"/>
        <v>215.75795454545451</v>
      </c>
      <c r="L235" s="241">
        <f t="shared" si="17"/>
        <v>215.75795454545451</v>
      </c>
      <c r="M235" s="241">
        <f t="shared" si="17"/>
        <v>215.75795454545451</v>
      </c>
      <c r="N235" s="128">
        <v>215.75795454545451</v>
      </c>
      <c r="O235" s="241">
        <f t="shared" si="18"/>
        <v>215.75795454545451</v>
      </c>
      <c r="P235" s="241">
        <f t="shared" si="18"/>
        <v>215.75795454545451</v>
      </c>
      <c r="Q235" s="241">
        <f t="shared" si="18"/>
        <v>215.75795454545451</v>
      </c>
      <c r="R235" s="241">
        <f t="shared" si="18"/>
        <v>215.75795454545451</v>
      </c>
      <c r="S235" s="241">
        <f t="shared" si="18"/>
        <v>215.75795454545451</v>
      </c>
      <c r="T235" s="86"/>
      <c r="U235" s="99" t="s">
        <v>133</v>
      </c>
      <c r="V235" s="5">
        <f t="shared" si="20"/>
        <v>15.934350448933783</v>
      </c>
      <c r="W235" s="5">
        <f t="shared" si="19"/>
        <v>19.836946849446846</v>
      </c>
      <c r="X235" s="5">
        <f t="shared" si="19"/>
        <v>22.548811527978195</v>
      </c>
      <c r="Y235" s="129">
        <v>22.012445887445889</v>
      </c>
      <c r="Z235" s="5">
        <f t="shared" si="19"/>
        <v>23.664452060285399</v>
      </c>
      <c r="AA235" s="5">
        <f t="shared" si="19"/>
        <v>21.722808441558442</v>
      </c>
      <c r="AB235" s="5">
        <f t="shared" si="19"/>
        <v>19.618109668109668</v>
      </c>
      <c r="AC235" s="5">
        <f t="shared" si="19"/>
        <v>12.3269696969697</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377</v>
      </c>
      <c r="K236" s="241">
        <f t="shared" si="17"/>
        <v>179.92272727272729</v>
      </c>
      <c r="L236" s="241">
        <f t="shared" si="17"/>
        <v>179.92272727272729</v>
      </c>
      <c r="M236" s="241">
        <f t="shared" si="17"/>
        <v>179.92272727272729</v>
      </c>
      <c r="N236" s="128">
        <v>179.92272727272729</v>
      </c>
      <c r="O236" s="241">
        <f t="shared" si="18"/>
        <v>179.92272727272729</v>
      </c>
      <c r="P236" s="241">
        <f t="shared" si="18"/>
        <v>179.92272727272729</v>
      </c>
      <c r="Q236" s="241">
        <f t="shared" si="18"/>
        <v>179.92272727272729</v>
      </c>
      <c r="R236" s="241">
        <f t="shared" si="18"/>
        <v>179.92272727272729</v>
      </c>
      <c r="S236" s="241">
        <f t="shared" si="18"/>
        <v>179.92272727272729</v>
      </c>
      <c r="T236" s="86"/>
      <c r="U236" s="99" t="s">
        <v>134</v>
      </c>
      <c r="V236" s="5">
        <f t="shared" si="20"/>
        <v>15.761175682261211</v>
      </c>
      <c r="W236" s="5">
        <f t="shared" si="19"/>
        <v>19.621358604845447</v>
      </c>
      <c r="X236" s="5">
        <f t="shared" si="19"/>
        <v>22.30375069618491</v>
      </c>
      <c r="Y236" s="129">
        <v>21.773214285714289</v>
      </c>
      <c r="Z236" s="5">
        <f t="shared" si="19"/>
        <v>23.407266429963805</v>
      </c>
      <c r="AA236" s="5">
        <f t="shared" si="19"/>
        <v>21.486724624060152</v>
      </c>
      <c r="AB236" s="5">
        <f t="shared" si="19"/>
        <v>19.404899749373435</v>
      </c>
      <c r="AC236" s="5">
        <f t="shared" si="19"/>
        <v>12.193000000000003</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378</v>
      </c>
      <c r="K237" s="241">
        <f t="shared" si="17"/>
        <v>68.243181818181824</v>
      </c>
      <c r="L237" s="241">
        <f t="shared" si="17"/>
        <v>68.243181818181824</v>
      </c>
      <c r="M237" s="241">
        <f t="shared" si="17"/>
        <v>68.243181818181824</v>
      </c>
      <c r="N237" s="128">
        <v>68.243181818181824</v>
      </c>
      <c r="O237" s="241">
        <f t="shared" si="18"/>
        <v>68.243181818181824</v>
      </c>
      <c r="P237" s="241">
        <f t="shared" si="18"/>
        <v>68.243181818181824</v>
      </c>
      <c r="Q237" s="241">
        <f t="shared" si="18"/>
        <v>68.243181818181824</v>
      </c>
      <c r="R237" s="241">
        <f t="shared" si="18"/>
        <v>68.243181818181824</v>
      </c>
      <c r="S237" s="241">
        <f t="shared" si="18"/>
        <v>68.243181818181824</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379</v>
      </c>
      <c r="K238" s="241">
        <f t="shared" si="17"/>
        <v>20.325568181818181</v>
      </c>
      <c r="L238" s="241">
        <f t="shared" si="17"/>
        <v>20.325568181818181</v>
      </c>
      <c r="M238" s="241">
        <f t="shared" si="17"/>
        <v>20.325568181818181</v>
      </c>
      <c r="N238" s="128">
        <v>20.325568181818181</v>
      </c>
      <c r="O238" s="241">
        <f t="shared" si="18"/>
        <v>20.325568181818181</v>
      </c>
      <c r="P238" s="241">
        <f t="shared" si="18"/>
        <v>20.325568181818181</v>
      </c>
      <c r="Q238" s="241">
        <f t="shared" si="18"/>
        <v>20.325568181818181</v>
      </c>
      <c r="R238" s="241">
        <f t="shared" si="18"/>
        <v>20.325568181818181</v>
      </c>
      <c r="S238" s="241">
        <f t="shared" si="18"/>
        <v>20.325568181818181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928"/>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380</v>
      </c>
      <c r="K239" s="241">
        <f t="shared" si="17"/>
        <v>2.1965909090909088</v>
      </c>
      <c r="L239" s="241">
        <f t="shared" si="17"/>
        <v>2.1965909090909088</v>
      </c>
      <c r="M239" s="241">
        <f t="shared" si="17"/>
        <v>2.1965909090909088</v>
      </c>
      <c r="N239" s="128">
        <v>2.1965909090909088</v>
      </c>
      <c r="O239" s="241">
        <f t="shared" si="18"/>
        <v>2.1965909090909088</v>
      </c>
      <c r="P239" s="241">
        <f t="shared" si="18"/>
        <v>2.1965909090909088</v>
      </c>
      <c r="Q239" s="241">
        <f t="shared" si="18"/>
        <v>2.1965909090909088</v>
      </c>
      <c r="R239" s="241">
        <f t="shared" si="18"/>
        <v>2.1965909090909088</v>
      </c>
      <c r="S239" s="241">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381</v>
      </c>
      <c r="K240" s="241">
        <f t="shared" si="17"/>
        <v>0</v>
      </c>
      <c r="L240" s="241">
        <f t="shared" si="17"/>
        <v>0</v>
      </c>
      <c r="M240" s="241">
        <f t="shared" si="17"/>
        <v>0</v>
      </c>
      <c r="N240" s="128">
        <v>0</v>
      </c>
      <c r="O240" s="241">
        <f t="shared" si="18"/>
        <v>0</v>
      </c>
      <c r="P240" s="241">
        <f t="shared" si="18"/>
        <v>0</v>
      </c>
      <c r="Q240" s="241">
        <f t="shared" si="18"/>
        <v>0</v>
      </c>
      <c r="R240" s="241">
        <f t="shared" si="18"/>
        <v>0</v>
      </c>
      <c r="S240" s="241">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382</v>
      </c>
      <c r="K241" s="241">
        <f t="shared" si="17"/>
        <v>0.52159090909090911</v>
      </c>
      <c r="L241" s="241">
        <f t="shared" si="17"/>
        <v>0.52159090909090911</v>
      </c>
      <c r="M241" s="241">
        <f t="shared" si="17"/>
        <v>0.52159090909090911</v>
      </c>
      <c r="N241" s="128">
        <v>0.52159090909090911</v>
      </c>
      <c r="O241" s="241">
        <f t="shared" si="18"/>
        <v>0.52159090909090911</v>
      </c>
      <c r="P241" s="241">
        <f t="shared" si="18"/>
        <v>0.52159090909090911</v>
      </c>
      <c r="Q241" s="241">
        <f t="shared" si="18"/>
        <v>0.52159090909090911</v>
      </c>
      <c r="R241" s="241">
        <f t="shared" si="18"/>
        <v>0.52159090909090911</v>
      </c>
      <c r="S241" s="241">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386</v>
      </c>
      <c r="J242" s="99" t="s">
        <v>373</v>
      </c>
      <c r="K242" s="241">
        <f t="shared" si="17"/>
        <v>0</v>
      </c>
      <c r="L242" s="241">
        <f t="shared" si="17"/>
        <v>0</v>
      </c>
      <c r="M242" s="241">
        <f t="shared" si="17"/>
        <v>0</v>
      </c>
      <c r="N242" s="128">
        <v>0</v>
      </c>
      <c r="O242" s="241">
        <f t="shared" si="18"/>
        <v>0</v>
      </c>
      <c r="P242" s="241">
        <f t="shared" si="18"/>
        <v>0</v>
      </c>
      <c r="Q242" s="241">
        <f t="shared" si="18"/>
        <v>0</v>
      </c>
      <c r="R242" s="241">
        <f t="shared" si="18"/>
        <v>0</v>
      </c>
      <c r="S242" s="241">
        <f t="shared" si="18"/>
        <v>0</v>
      </c>
      <c r="T242" s="86"/>
      <c r="U242" s="99" t="s">
        <v>371</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374</v>
      </c>
      <c r="K243" s="241">
        <f t="shared" si="17"/>
        <v>38.026006493506493</v>
      </c>
      <c r="L243" s="241">
        <f t="shared" si="17"/>
        <v>38.026006493506493</v>
      </c>
      <c r="M243" s="241">
        <f t="shared" si="17"/>
        <v>38.026006493506493</v>
      </c>
      <c r="N243" s="128">
        <v>38.026006493506493</v>
      </c>
      <c r="O243" s="241">
        <f t="shared" si="18"/>
        <v>38.026006493506493</v>
      </c>
      <c r="P243" s="241">
        <f t="shared" si="18"/>
        <v>38.026006493506493</v>
      </c>
      <c r="Q243" s="241">
        <f t="shared" si="18"/>
        <v>38.026006493506493</v>
      </c>
      <c r="R243" s="241">
        <f t="shared" si="18"/>
        <v>38.026006493506493</v>
      </c>
      <c r="S243" s="241">
        <f t="shared" si="18"/>
        <v>38.026006493506493</v>
      </c>
      <c r="T243" s="86"/>
      <c r="U243" s="99" t="s">
        <v>131</v>
      </c>
      <c r="V243" s="5">
        <f t="shared" si="20"/>
        <v>4.759505925238412</v>
      </c>
      <c r="W243" s="5">
        <f t="shared" si="19"/>
        <v>5.9251907613779933</v>
      </c>
      <c r="X243" s="5">
        <f t="shared" si="19"/>
        <v>6.7352103506470602</v>
      </c>
      <c r="Y243" s="129">
        <v>6.5750007799846655</v>
      </c>
      <c r="Z243" s="5">
        <f t="shared" si="19"/>
        <v>7.0684462576248412</v>
      </c>
      <c r="AA243" s="5">
        <f t="shared" si="19"/>
        <v>6.4884876118269723</v>
      </c>
      <c r="AB243" s="5">
        <f t="shared" si="19"/>
        <v>5.8598252565477367</v>
      </c>
      <c r="AC243" s="5">
        <f t="shared" si="19"/>
        <v>3.6820004367914132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375</v>
      </c>
      <c r="K244" s="241">
        <f t="shared" si="17"/>
        <v>312.08100649350649</v>
      </c>
      <c r="L244" s="241">
        <f t="shared" si="17"/>
        <v>312.08100649350649</v>
      </c>
      <c r="M244" s="241">
        <f t="shared" si="17"/>
        <v>312.08100649350649</v>
      </c>
      <c r="N244" s="128">
        <v>312.08100649350649</v>
      </c>
      <c r="O244" s="241">
        <f t="shared" si="18"/>
        <v>312.08100649350649</v>
      </c>
      <c r="P244" s="241">
        <f t="shared" si="18"/>
        <v>312.08100649350649</v>
      </c>
      <c r="Q244" s="241">
        <f t="shared" si="18"/>
        <v>312.08100649350649</v>
      </c>
      <c r="R244" s="241">
        <f t="shared" si="18"/>
        <v>312.08100649350649</v>
      </c>
      <c r="S244" s="241">
        <f t="shared" si="18"/>
        <v>312.08100649350649</v>
      </c>
      <c r="T244" s="86"/>
      <c r="U244" s="99" t="s">
        <v>132</v>
      </c>
      <c r="V244" s="5">
        <f t="shared" si="20"/>
        <v>10.112491659277113</v>
      </c>
      <c r="W244" s="5">
        <f t="shared" si="19"/>
        <v>12.589214741036242</v>
      </c>
      <c r="X244" s="5">
        <f t="shared" si="19"/>
        <v>14.310258157937588</v>
      </c>
      <c r="Y244" s="129">
        <v>13.969861912506151</v>
      </c>
      <c r="Z244" s="5">
        <f t="shared" si="19"/>
        <v>15.018282348434976</v>
      </c>
      <c r="AA244" s="5">
        <f t="shared" si="19"/>
        <v>13.786047939973175</v>
      </c>
      <c r="AB244" s="5">
        <f t="shared" si="19"/>
        <v>12.450333072900218</v>
      </c>
      <c r="AC244" s="5">
        <f t="shared" si="19"/>
        <v>7.8231226710034454</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376</v>
      </c>
      <c r="K245" s="241">
        <f t="shared" si="17"/>
        <v>213.11255411255411</v>
      </c>
      <c r="L245" s="241">
        <f t="shared" si="17"/>
        <v>213.11255411255411</v>
      </c>
      <c r="M245" s="241">
        <f t="shared" si="17"/>
        <v>213.11255411255411</v>
      </c>
      <c r="N245" s="128">
        <v>213.11255411255411</v>
      </c>
      <c r="O245" s="241">
        <f t="shared" si="18"/>
        <v>213.11255411255411</v>
      </c>
      <c r="P245" s="241">
        <f t="shared" si="18"/>
        <v>213.11255411255411</v>
      </c>
      <c r="Q245" s="241">
        <f t="shared" si="18"/>
        <v>213.11255411255411</v>
      </c>
      <c r="R245" s="241">
        <f t="shared" si="18"/>
        <v>213.11255411255411</v>
      </c>
      <c r="S245" s="241">
        <f t="shared" si="18"/>
        <v>213.11255411255411</v>
      </c>
      <c r="T245" s="86"/>
      <c r="U245" s="99" t="s">
        <v>133</v>
      </c>
      <c r="V245" s="5">
        <f t="shared" si="20"/>
        <v>17.267882514929298</v>
      </c>
      <c r="W245" s="5">
        <f t="shared" si="19"/>
        <v>21.497083847184097</v>
      </c>
      <c r="X245" s="5">
        <f t="shared" si="19"/>
        <v>24.435902145133561</v>
      </c>
      <c r="Y245" s="129">
        <v>23.854648526077099</v>
      </c>
      <c r="Z245" s="5">
        <f t="shared" si="19"/>
        <v>25.644909672770996</v>
      </c>
      <c r="AA245" s="5">
        <f t="shared" si="19"/>
        <v>23.54077157178661</v>
      </c>
      <c r="AB245" s="5">
        <f t="shared" si="19"/>
        <v>21.259932370609064</v>
      </c>
      <c r="AC245" s="5">
        <f t="shared" si="19"/>
        <v>13.358603174603177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377</v>
      </c>
      <c r="K246" s="241">
        <f t="shared" si="17"/>
        <v>178.28749999999997</v>
      </c>
      <c r="L246" s="241">
        <f t="shared" si="17"/>
        <v>178.28749999999997</v>
      </c>
      <c r="M246" s="241">
        <f t="shared" si="17"/>
        <v>178.28749999999997</v>
      </c>
      <c r="N246" s="128">
        <v>178.28749999999997</v>
      </c>
      <c r="O246" s="241">
        <f t="shared" si="18"/>
        <v>178.28749999999997</v>
      </c>
      <c r="P246" s="241">
        <f t="shared" si="18"/>
        <v>178.28749999999997</v>
      </c>
      <c r="Q246" s="241">
        <f t="shared" si="18"/>
        <v>178.28749999999997</v>
      </c>
      <c r="R246" s="241">
        <f t="shared" si="18"/>
        <v>178.28749999999997</v>
      </c>
      <c r="S246" s="241">
        <f t="shared" si="18"/>
        <v>178.28749999999997</v>
      </c>
      <c r="T246" s="86"/>
      <c r="U246" s="99" t="s">
        <v>134</v>
      </c>
      <c r="V246" s="5">
        <f t="shared" si="20"/>
        <v>20.966190901636814</v>
      </c>
      <c r="W246" s="5">
        <f t="shared" si="19"/>
        <v>26.101171546591349</v>
      </c>
      <c r="X246" s="5">
        <f t="shared" si="19"/>
        <v>29.669404386185931</v>
      </c>
      <c r="Y246" s="129">
        <v>28.963662131519282</v>
      </c>
      <c r="Z246" s="5">
        <f t="shared" si="19"/>
        <v>31.137348275892567</v>
      </c>
      <c r="AA246" s="5">
        <f t="shared" si="19"/>
        <v>28.582561313999289</v>
      </c>
      <c r="AB246" s="5">
        <f t="shared" si="19"/>
        <v>25.813228706687362</v>
      </c>
      <c r="AC246" s="5">
        <f t="shared" si="19"/>
        <v>16.2196507936508</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378</v>
      </c>
      <c r="K247" s="241">
        <f t="shared" si="17"/>
        <v>0</v>
      </c>
      <c r="L247" s="241">
        <f t="shared" si="17"/>
        <v>0</v>
      </c>
      <c r="M247" s="241">
        <f t="shared" si="17"/>
        <v>0</v>
      </c>
      <c r="N247" s="128">
        <v>0</v>
      </c>
      <c r="O247" s="241">
        <f t="shared" si="18"/>
        <v>0</v>
      </c>
      <c r="P247" s="241">
        <f t="shared" si="18"/>
        <v>0</v>
      </c>
      <c r="Q247" s="241">
        <f t="shared" si="18"/>
        <v>0</v>
      </c>
      <c r="R247" s="241">
        <f t="shared" si="18"/>
        <v>0</v>
      </c>
      <c r="S247" s="241">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379</v>
      </c>
      <c r="K248" s="241">
        <f t="shared" ref="K248:M311" si="21">$N248</f>
        <v>0</v>
      </c>
      <c r="L248" s="241">
        <f t="shared" si="21"/>
        <v>0</v>
      </c>
      <c r="M248" s="241">
        <f t="shared" si="21"/>
        <v>0</v>
      </c>
      <c r="N248" s="128">
        <v>0</v>
      </c>
      <c r="O248" s="241">
        <f t="shared" ref="O248:S298" si="22">$N248</f>
        <v>0</v>
      </c>
      <c r="P248" s="241">
        <f t="shared" si="22"/>
        <v>0</v>
      </c>
      <c r="Q248" s="241">
        <f t="shared" si="22"/>
        <v>0</v>
      </c>
      <c r="R248" s="241">
        <f t="shared" si="22"/>
        <v>0</v>
      </c>
      <c r="S248" s="241">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380</v>
      </c>
      <c r="K249" s="241">
        <f t="shared" si="21"/>
        <v>0</v>
      </c>
      <c r="L249" s="241">
        <f t="shared" si="21"/>
        <v>0</v>
      </c>
      <c r="M249" s="241">
        <f t="shared" si="21"/>
        <v>0</v>
      </c>
      <c r="N249" s="128">
        <v>0</v>
      </c>
      <c r="O249" s="241">
        <f t="shared" si="22"/>
        <v>0</v>
      </c>
      <c r="P249" s="241">
        <f t="shared" si="22"/>
        <v>0</v>
      </c>
      <c r="Q249" s="241">
        <f t="shared" si="22"/>
        <v>0</v>
      </c>
      <c r="R249" s="241">
        <f t="shared" si="22"/>
        <v>0</v>
      </c>
      <c r="S249" s="241">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381</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382</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784</v>
      </c>
      <c r="J252" s="99" t="s">
        <v>373</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371</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374</v>
      </c>
      <c r="K253" s="241">
        <f t="shared" si="21"/>
        <v>38.026006493506493</v>
      </c>
      <c r="L253" s="241">
        <f t="shared" si="21"/>
        <v>38.026006493506493</v>
      </c>
      <c r="M253" s="241">
        <f t="shared" si="21"/>
        <v>38.026006493506493</v>
      </c>
      <c r="N253" s="128">
        <v>38.026006493506493</v>
      </c>
      <c r="O253" s="241">
        <f t="shared" si="22"/>
        <v>38.026006493506493</v>
      </c>
      <c r="P253" s="241">
        <f t="shared" si="22"/>
        <v>38.026006493506493</v>
      </c>
      <c r="Q253" s="241">
        <f t="shared" si="22"/>
        <v>38.026006493506493</v>
      </c>
      <c r="R253" s="241">
        <f t="shared" si="22"/>
        <v>38.026006493506493</v>
      </c>
      <c r="S253" s="241">
        <f t="shared" si="22"/>
        <v>38.026006493506493</v>
      </c>
      <c r="T253" s="86"/>
      <c r="U253" s="99" t="s">
        <v>131</v>
      </c>
      <c r="V253" s="5">
        <f t="shared" si="20"/>
        <v>4.759505925238412</v>
      </c>
      <c r="W253" s="5">
        <f t="shared" si="20"/>
        <v>5.9251907613779933</v>
      </c>
      <c r="X253" s="5">
        <f t="shared" si="20"/>
        <v>6.7352103506470602</v>
      </c>
      <c r="Y253" s="129">
        <v>6.5750007799846655</v>
      </c>
      <c r="Z253" s="5">
        <f t="shared" si="23"/>
        <v>7.0684462576248412</v>
      </c>
      <c r="AA253" s="5">
        <f t="shared" si="23"/>
        <v>6.4884876118269723</v>
      </c>
      <c r="AB253" s="5">
        <f t="shared" si="23"/>
        <v>5.8598252565477367</v>
      </c>
      <c r="AC253" s="5">
        <f t="shared" si="23"/>
        <v>3.6820004367914132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375</v>
      </c>
      <c r="K254" s="241">
        <f t="shared" si="21"/>
        <v>312.08100649350649</v>
      </c>
      <c r="L254" s="241">
        <f t="shared" si="21"/>
        <v>312.08100649350649</v>
      </c>
      <c r="M254" s="241">
        <f t="shared" si="21"/>
        <v>312.08100649350649</v>
      </c>
      <c r="N254" s="128">
        <v>312.08100649350649</v>
      </c>
      <c r="O254" s="241">
        <f t="shared" si="22"/>
        <v>312.08100649350649</v>
      </c>
      <c r="P254" s="241">
        <f t="shared" si="22"/>
        <v>312.08100649350649</v>
      </c>
      <c r="Q254" s="241">
        <f t="shared" si="22"/>
        <v>312.08100649350649</v>
      </c>
      <c r="R254" s="241">
        <f t="shared" si="22"/>
        <v>312.08100649350649</v>
      </c>
      <c r="S254" s="241">
        <f t="shared" si="22"/>
        <v>312.08100649350649</v>
      </c>
      <c r="T254" s="86"/>
      <c r="U254" s="99" t="s">
        <v>132</v>
      </c>
      <c r="V254" s="5">
        <f t="shared" si="20"/>
        <v>10.112491659277113</v>
      </c>
      <c r="W254" s="5">
        <f t="shared" si="20"/>
        <v>12.589214741036242</v>
      </c>
      <c r="X254" s="5">
        <f t="shared" si="20"/>
        <v>14.310258157937588</v>
      </c>
      <c r="Y254" s="129">
        <v>13.969861912506151</v>
      </c>
      <c r="Z254" s="5">
        <f t="shared" si="23"/>
        <v>15.018282348434976</v>
      </c>
      <c r="AA254" s="5">
        <f t="shared" si="23"/>
        <v>13.786047939973175</v>
      </c>
      <c r="AB254" s="5">
        <f t="shared" si="23"/>
        <v>12.450333072900218</v>
      </c>
      <c r="AC254" s="5">
        <f t="shared" si="23"/>
        <v>7.8231226710034454</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376</v>
      </c>
      <c r="K255" s="241">
        <f t="shared" si="21"/>
        <v>213.11255411255411</v>
      </c>
      <c r="L255" s="241">
        <f t="shared" si="21"/>
        <v>213.11255411255411</v>
      </c>
      <c r="M255" s="241">
        <f t="shared" si="21"/>
        <v>213.11255411255411</v>
      </c>
      <c r="N255" s="128">
        <v>213.11255411255411</v>
      </c>
      <c r="O255" s="241">
        <f t="shared" si="22"/>
        <v>213.11255411255411</v>
      </c>
      <c r="P255" s="241">
        <f t="shared" si="22"/>
        <v>213.11255411255411</v>
      </c>
      <c r="Q255" s="241">
        <f t="shared" si="22"/>
        <v>213.11255411255411</v>
      </c>
      <c r="R255" s="241">
        <f t="shared" si="22"/>
        <v>213.11255411255411</v>
      </c>
      <c r="S255" s="241">
        <f t="shared" si="22"/>
        <v>213.11255411255411</v>
      </c>
      <c r="T255" s="86"/>
      <c r="U255" s="99" t="s">
        <v>133</v>
      </c>
      <c r="V255" s="5">
        <f t="shared" si="20"/>
        <v>17.267882514929298</v>
      </c>
      <c r="W255" s="5">
        <f t="shared" si="20"/>
        <v>21.497083847184097</v>
      </c>
      <c r="X255" s="5">
        <f t="shared" si="20"/>
        <v>24.435902145133561</v>
      </c>
      <c r="Y255" s="129">
        <v>23.854648526077099</v>
      </c>
      <c r="Z255" s="5">
        <f t="shared" si="23"/>
        <v>25.644909672770996</v>
      </c>
      <c r="AA255" s="5">
        <f t="shared" si="23"/>
        <v>23.54077157178661</v>
      </c>
      <c r="AB255" s="5">
        <f t="shared" si="23"/>
        <v>21.259932370609064</v>
      </c>
      <c r="AC255" s="5">
        <f t="shared" si="23"/>
        <v>13.358603174603177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377</v>
      </c>
      <c r="K256" s="241">
        <f t="shared" si="21"/>
        <v>178.79999999999998</v>
      </c>
      <c r="L256" s="241">
        <f t="shared" si="21"/>
        <v>178.79999999999998</v>
      </c>
      <c r="M256" s="241">
        <f t="shared" si="21"/>
        <v>178.79999999999998</v>
      </c>
      <c r="N256" s="128">
        <v>178.79999999999998</v>
      </c>
      <c r="O256" s="241">
        <f t="shared" si="22"/>
        <v>178.79999999999998</v>
      </c>
      <c r="P256" s="241">
        <f t="shared" si="22"/>
        <v>178.79999999999998</v>
      </c>
      <c r="Q256" s="241">
        <f t="shared" si="22"/>
        <v>178.79999999999998</v>
      </c>
      <c r="R256" s="241">
        <f t="shared" si="22"/>
        <v>178.79999999999998</v>
      </c>
      <c r="S256" s="241">
        <f t="shared" si="22"/>
        <v>178.79999999999998</v>
      </c>
      <c r="T256" s="86"/>
      <c r="U256" s="99" t="s">
        <v>134</v>
      </c>
      <c r="V256" s="5">
        <f t="shared" si="20"/>
        <v>15.467081314397102</v>
      </c>
      <c r="W256" s="5">
        <f t="shared" si="20"/>
        <v>19.255235469626445</v>
      </c>
      <c r="X256" s="5">
        <f t="shared" si="20"/>
        <v>21.887575685244858</v>
      </c>
      <c r="Y256" s="129">
        <v>21.366938775510203</v>
      </c>
      <c r="Z256" s="5">
        <f t="shared" si="23"/>
        <v>22.970500457492939</v>
      </c>
      <c r="AA256" s="5">
        <f t="shared" si="23"/>
        <v>21.085794844253488</v>
      </c>
      <c r="AB256" s="5">
        <f t="shared" si="23"/>
        <v>19.042815610454706</v>
      </c>
      <c r="AC256" s="5">
        <f t="shared" si="23"/>
        <v>11.965485714285714</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378</v>
      </c>
      <c r="K257" s="241">
        <f t="shared" si="21"/>
        <v>5.5172413793103453E-3</v>
      </c>
      <c r="L257" s="241">
        <f t="shared" si="21"/>
        <v>5.5172413793103453E-3</v>
      </c>
      <c r="M257" s="241">
        <f t="shared" si="21"/>
        <v>5.5172413793103453E-3</v>
      </c>
      <c r="N257" s="128">
        <v>5.5172413793103453E-3</v>
      </c>
      <c r="O257" s="241">
        <f t="shared" si="22"/>
        <v>5.5172413793103453E-3</v>
      </c>
      <c r="P257" s="241">
        <f t="shared" si="22"/>
        <v>5.5172413793103453E-3</v>
      </c>
      <c r="Q257" s="241">
        <f t="shared" si="22"/>
        <v>5.5172413793103453E-3</v>
      </c>
      <c r="R257" s="241">
        <f t="shared" si="22"/>
        <v>5.5172413793103453E-3</v>
      </c>
      <c r="S257" s="241">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379</v>
      </c>
      <c r="K258" s="241">
        <f t="shared" si="21"/>
        <v>5.5172413793103453E-3</v>
      </c>
      <c r="L258" s="241">
        <f t="shared" si="21"/>
        <v>5.5172413793103453E-3</v>
      </c>
      <c r="M258" s="241">
        <f t="shared" si="21"/>
        <v>5.5172413793103453E-3</v>
      </c>
      <c r="N258" s="128">
        <v>5.5172413793103453E-3</v>
      </c>
      <c r="O258" s="241">
        <f t="shared" si="22"/>
        <v>5.5172413793103453E-3</v>
      </c>
      <c r="P258" s="241">
        <f t="shared" si="22"/>
        <v>5.5172413793103453E-3</v>
      </c>
      <c r="Q258" s="241">
        <f t="shared" si="22"/>
        <v>5.5172413793103453E-3</v>
      </c>
      <c r="R258" s="241">
        <f t="shared" si="22"/>
        <v>5.5172413793103453E-3</v>
      </c>
      <c r="S258" s="241">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380</v>
      </c>
      <c r="K259" s="241">
        <f t="shared" si="21"/>
        <v>5.5172413793103453E-3</v>
      </c>
      <c r="L259" s="241">
        <f t="shared" si="21"/>
        <v>5.5172413793103453E-3</v>
      </c>
      <c r="M259" s="241">
        <f t="shared" si="21"/>
        <v>5.5172413793103453E-3</v>
      </c>
      <c r="N259" s="128">
        <v>5.5172413793103453E-3</v>
      </c>
      <c r="O259" s="241">
        <f t="shared" si="22"/>
        <v>5.5172413793103453E-3</v>
      </c>
      <c r="P259" s="241">
        <f t="shared" si="22"/>
        <v>5.5172413793103453E-3</v>
      </c>
      <c r="Q259" s="241">
        <f t="shared" si="22"/>
        <v>5.5172413793103453E-3</v>
      </c>
      <c r="R259" s="241">
        <f t="shared" si="22"/>
        <v>5.5172413793103453E-3</v>
      </c>
      <c r="S259" s="241">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381</v>
      </c>
      <c r="K260" s="241">
        <f t="shared" si="21"/>
        <v>5.5172413793103453E-3</v>
      </c>
      <c r="L260" s="241">
        <f t="shared" si="21"/>
        <v>5.5172413793103453E-3</v>
      </c>
      <c r="M260" s="241">
        <f t="shared" si="21"/>
        <v>5.5172413793103453E-3</v>
      </c>
      <c r="N260" s="128">
        <v>5.5172413793103453E-3</v>
      </c>
      <c r="O260" s="241">
        <f t="shared" si="22"/>
        <v>5.5172413793103453E-3</v>
      </c>
      <c r="P260" s="241">
        <f t="shared" si="22"/>
        <v>5.5172413793103453E-3</v>
      </c>
      <c r="Q260" s="241">
        <f t="shared" si="22"/>
        <v>5.5172413793103453E-3</v>
      </c>
      <c r="R260" s="241">
        <f t="shared" si="22"/>
        <v>5.5172413793103453E-3</v>
      </c>
      <c r="S260" s="241">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382</v>
      </c>
      <c r="K261" s="241">
        <f t="shared" si="21"/>
        <v>5.5172413793103453E-3</v>
      </c>
      <c r="L261" s="241">
        <f t="shared" si="21"/>
        <v>5.5172413793103453E-3</v>
      </c>
      <c r="M261" s="241">
        <f t="shared" si="21"/>
        <v>5.5172413793103453E-3</v>
      </c>
      <c r="N261" s="128">
        <v>5.5172413793103453E-3</v>
      </c>
      <c r="O261" s="241">
        <f t="shared" si="22"/>
        <v>5.5172413793103453E-3</v>
      </c>
      <c r="P261" s="241">
        <f t="shared" si="22"/>
        <v>5.5172413793103453E-3</v>
      </c>
      <c r="Q261" s="241">
        <f t="shared" si="22"/>
        <v>5.5172413793103453E-3</v>
      </c>
      <c r="R261" s="241">
        <f t="shared" si="22"/>
        <v>5.5172413793103453E-3</v>
      </c>
      <c r="S261" s="241">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785</v>
      </c>
      <c r="J262" s="99" t="s">
        <v>373</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371</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374</v>
      </c>
      <c r="K263" s="241">
        <f t="shared" si="21"/>
        <v>38.026006493506493</v>
      </c>
      <c r="L263" s="241">
        <f t="shared" si="21"/>
        <v>38.026006493506493</v>
      </c>
      <c r="M263" s="241">
        <f t="shared" si="21"/>
        <v>38.026006493506493</v>
      </c>
      <c r="N263" s="128">
        <v>38.026006493506493</v>
      </c>
      <c r="O263" s="241">
        <f t="shared" si="22"/>
        <v>38.026006493506493</v>
      </c>
      <c r="P263" s="241">
        <f t="shared" si="22"/>
        <v>38.026006493506493</v>
      </c>
      <c r="Q263" s="241">
        <f t="shared" si="22"/>
        <v>38.026006493506493</v>
      </c>
      <c r="R263" s="241">
        <f t="shared" si="22"/>
        <v>38.026006493506493</v>
      </c>
      <c r="S263" s="241">
        <f t="shared" si="22"/>
        <v>38.026006493506493</v>
      </c>
      <c r="T263" s="86"/>
      <c r="U263" s="99" t="s">
        <v>131</v>
      </c>
      <c r="V263" s="5">
        <f t="shared" si="20"/>
        <v>4.759505925238412</v>
      </c>
      <c r="W263" s="5">
        <f t="shared" si="20"/>
        <v>5.9251907613779933</v>
      </c>
      <c r="X263" s="5">
        <f t="shared" si="20"/>
        <v>6.7352103506470602</v>
      </c>
      <c r="Y263" s="129">
        <v>6.5750007799846655</v>
      </c>
      <c r="Z263" s="5">
        <f t="shared" si="23"/>
        <v>7.0684462576248412</v>
      </c>
      <c r="AA263" s="5">
        <f t="shared" si="23"/>
        <v>6.4884876118269723</v>
      </c>
      <c r="AB263" s="5">
        <f t="shared" si="23"/>
        <v>5.8598252565477367</v>
      </c>
      <c r="AC263" s="5">
        <f t="shared" si="23"/>
        <v>3.6820004367914132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375</v>
      </c>
      <c r="K264" s="241">
        <f t="shared" si="21"/>
        <v>312.08100649350649</v>
      </c>
      <c r="L264" s="241">
        <f t="shared" si="21"/>
        <v>312.08100649350649</v>
      </c>
      <c r="M264" s="241">
        <f t="shared" si="21"/>
        <v>312.08100649350649</v>
      </c>
      <c r="N264" s="128">
        <v>312.08100649350649</v>
      </c>
      <c r="O264" s="241">
        <f t="shared" si="22"/>
        <v>312.08100649350649</v>
      </c>
      <c r="P264" s="241">
        <f t="shared" si="22"/>
        <v>312.08100649350649</v>
      </c>
      <c r="Q264" s="241">
        <f t="shared" si="22"/>
        <v>312.08100649350649</v>
      </c>
      <c r="R264" s="241">
        <f t="shared" si="22"/>
        <v>312.08100649350649</v>
      </c>
      <c r="S264" s="241">
        <f t="shared" si="22"/>
        <v>312.08100649350649</v>
      </c>
      <c r="T264" s="86"/>
      <c r="U264" s="99" t="s">
        <v>132</v>
      </c>
      <c r="V264" s="5">
        <f t="shared" si="20"/>
        <v>6.5731195785301235</v>
      </c>
      <c r="W264" s="5">
        <f t="shared" si="20"/>
        <v>8.1829895816735583</v>
      </c>
      <c r="X264" s="5">
        <f t="shared" si="20"/>
        <v>9.3016678026594324</v>
      </c>
      <c r="Y264" s="129">
        <v>9.0804102431289984</v>
      </c>
      <c r="Z264" s="5">
        <f t="shared" si="23"/>
        <v>9.7618835264827357</v>
      </c>
      <c r="AA264" s="5">
        <f t="shared" si="23"/>
        <v>8.9609311609825646</v>
      </c>
      <c r="AB264" s="5">
        <f t="shared" si="23"/>
        <v>8.0927164973851422</v>
      </c>
      <c r="AC264" s="5">
        <f t="shared" si="23"/>
        <v>5.0850297361522392</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376</v>
      </c>
      <c r="K265" s="241">
        <f t="shared" si="21"/>
        <v>213.11255411255411</v>
      </c>
      <c r="L265" s="241">
        <f t="shared" si="21"/>
        <v>213.11255411255411</v>
      </c>
      <c r="M265" s="241">
        <f t="shared" si="21"/>
        <v>213.11255411255411</v>
      </c>
      <c r="N265" s="128">
        <v>213.11255411255411</v>
      </c>
      <c r="O265" s="241">
        <f t="shared" si="22"/>
        <v>213.11255411255411</v>
      </c>
      <c r="P265" s="241">
        <f t="shared" si="22"/>
        <v>213.11255411255411</v>
      </c>
      <c r="Q265" s="241">
        <f t="shared" si="22"/>
        <v>213.11255411255411</v>
      </c>
      <c r="R265" s="241">
        <f t="shared" si="22"/>
        <v>213.11255411255411</v>
      </c>
      <c r="S265" s="241">
        <f t="shared" si="22"/>
        <v>213.11255411255411</v>
      </c>
      <c r="T265" s="86"/>
      <c r="U265" s="99" t="s">
        <v>133</v>
      </c>
      <c r="V265" s="5">
        <f t="shared" ref="V265:X296" si="24">V$227*$Y265</f>
        <v>17.267882514929298</v>
      </c>
      <c r="W265" s="5">
        <f t="shared" si="24"/>
        <v>21.497083847184097</v>
      </c>
      <c r="X265" s="5">
        <f t="shared" si="24"/>
        <v>24.435902145133561</v>
      </c>
      <c r="Y265" s="129">
        <v>23.854648526077099</v>
      </c>
      <c r="Z265" s="5">
        <f t="shared" si="23"/>
        <v>25.644909672770996</v>
      </c>
      <c r="AA265" s="5">
        <f t="shared" si="23"/>
        <v>23.54077157178661</v>
      </c>
      <c r="AB265" s="5">
        <f t="shared" si="23"/>
        <v>21.259932370609064</v>
      </c>
      <c r="AC265" s="5">
        <f t="shared" si="23"/>
        <v>13.358603174603177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377</v>
      </c>
      <c r="K266" s="241">
        <f t="shared" si="21"/>
        <v>178.28749999999997</v>
      </c>
      <c r="L266" s="241">
        <f t="shared" si="21"/>
        <v>178.28749999999997</v>
      </c>
      <c r="M266" s="241">
        <f t="shared" si="21"/>
        <v>178.28749999999997</v>
      </c>
      <c r="N266" s="128">
        <v>178.28749999999997</v>
      </c>
      <c r="O266" s="241">
        <f t="shared" si="22"/>
        <v>178.28749999999997</v>
      </c>
      <c r="P266" s="241">
        <f t="shared" si="22"/>
        <v>178.28749999999997</v>
      </c>
      <c r="Q266" s="241">
        <f t="shared" si="22"/>
        <v>178.28749999999997</v>
      </c>
      <c r="R266" s="241">
        <f t="shared" si="22"/>
        <v>178.28749999999997</v>
      </c>
      <c r="S266" s="241">
        <f t="shared" si="22"/>
        <v>178.28749999999997</v>
      </c>
      <c r="T266" s="86"/>
      <c r="U266" s="99" t="s">
        <v>134</v>
      </c>
      <c r="V266" s="5">
        <f t="shared" si="24"/>
        <v>20.966190901636814</v>
      </c>
      <c r="W266" s="5">
        <f t="shared" si="24"/>
        <v>26.101171546591349</v>
      </c>
      <c r="X266" s="5">
        <f t="shared" si="24"/>
        <v>29.669404386185931</v>
      </c>
      <c r="Y266" s="129">
        <v>28.963662131519282</v>
      </c>
      <c r="Z266" s="5">
        <f t="shared" si="23"/>
        <v>31.137348275892567</v>
      </c>
      <c r="AA266" s="5">
        <f t="shared" si="23"/>
        <v>28.582561313999289</v>
      </c>
      <c r="AB266" s="5">
        <f t="shared" si="23"/>
        <v>25.813228706687362</v>
      </c>
      <c r="AC266" s="5">
        <f t="shared" si="23"/>
        <v>16.2196507936508</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378</v>
      </c>
      <c r="K267" s="241">
        <f t="shared" si="21"/>
        <v>1.724137931034483E-3</v>
      </c>
      <c r="L267" s="241">
        <f t="shared" si="21"/>
        <v>1.724137931034483E-3</v>
      </c>
      <c r="M267" s="241">
        <f t="shared" si="21"/>
        <v>1.724137931034483E-3</v>
      </c>
      <c r="N267" s="128">
        <v>1.724137931034483E-3</v>
      </c>
      <c r="O267" s="241">
        <f t="shared" si="22"/>
        <v>1.724137931034483E-3</v>
      </c>
      <c r="P267" s="241">
        <f t="shared" si="22"/>
        <v>1.724137931034483E-3</v>
      </c>
      <c r="Q267" s="241">
        <f t="shared" si="22"/>
        <v>1.724137931034483E-3</v>
      </c>
      <c r="R267" s="241">
        <f t="shared" si="22"/>
        <v>1.724137931034483E-3</v>
      </c>
      <c r="S267" s="241">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379</v>
      </c>
      <c r="K268" s="241">
        <f t="shared" si="21"/>
        <v>1.724137931034483E-3</v>
      </c>
      <c r="L268" s="241">
        <f t="shared" si="21"/>
        <v>1.724137931034483E-3</v>
      </c>
      <c r="M268" s="241">
        <f t="shared" si="21"/>
        <v>1.724137931034483E-3</v>
      </c>
      <c r="N268" s="128">
        <v>1.724137931034483E-3</v>
      </c>
      <c r="O268" s="241">
        <f t="shared" si="22"/>
        <v>1.724137931034483E-3</v>
      </c>
      <c r="P268" s="241">
        <f t="shared" si="22"/>
        <v>1.724137931034483E-3</v>
      </c>
      <c r="Q268" s="241">
        <f t="shared" si="22"/>
        <v>1.724137931034483E-3</v>
      </c>
      <c r="R268" s="241">
        <f t="shared" si="22"/>
        <v>1.724137931034483E-3</v>
      </c>
      <c r="S268" s="241">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380</v>
      </c>
      <c r="K269" s="241">
        <f t="shared" si="21"/>
        <v>1.724137931034483E-3</v>
      </c>
      <c r="L269" s="241">
        <f t="shared" si="21"/>
        <v>1.724137931034483E-3</v>
      </c>
      <c r="M269" s="241">
        <f t="shared" si="21"/>
        <v>1.724137931034483E-3</v>
      </c>
      <c r="N269" s="128">
        <v>1.724137931034483E-3</v>
      </c>
      <c r="O269" s="241">
        <f t="shared" si="22"/>
        <v>1.724137931034483E-3</v>
      </c>
      <c r="P269" s="241">
        <f t="shared" si="22"/>
        <v>1.724137931034483E-3</v>
      </c>
      <c r="Q269" s="241">
        <f t="shared" si="22"/>
        <v>1.724137931034483E-3</v>
      </c>
      <c r="R269" s="241">
        <f t="shared" si="22"/>
        <v>1.724137931034483E-3</v>
      </c>
      <c r="S269" s="241">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381</v>
      </c>
      <c r="K270" s="241">
        <f t="shared" si="21"/>
        <v>1.724137931034483E-3</v>
      </c>
      <c r="L270" s="241">
        <f t="shared" si="21"/>
        <v>1.724137931034483E-3</v>
      </c>
      <c r="M270" s="241">
        <f t="shared" si="21"/>
        <v>1.724137931034483E-3</v>
      </c>
      <c r="N270" s="128">
        <v>1.724137931034483E-3</v>
      </c>
      <c r="O270" s="241">
        <f t="shared" si="22"/>
        <v>1.724137931034483E-3</v>
      </c>
      <c r="P270" s="241">
        <f t="shared" si="22"/>
        <v>1.724137931034483E-3</v>
      </c>
      <c r="Q270" s="241">
        <f t="shared" si="22"/>
        <v>1.724137931034483E-3</v>
      </c>
      <c r="R270" s="241">
        <f t="shared" si="22"/>
        <v>1.724137931034483E-3</v>
      </c>
      <c r="S270" s="241">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382</v>
      </c>
      <c r="K271" s="241">
        <f t="shared" si="21"/>
        <v>1.724137931034483E-3</v>
      </c>
      <c r="L271" s="241">
        <f t="shared" si="21"/>
        <v>1.724137931034483E-3</v>
      </c>
      <c r="M271" s="241">
        <f t="shared" si="21"/>
        <v>1.724137931034483E-3</v>
      </c>
      <c r="N271" s="128">
        <v>1.724137931034483E-3</v>
      </c>
      <c r="O271" s="241">
        <f t="shared" si="22"/>
        <v>1.724137931034483E-3</v>
      </c>
      <c r="P271" s="241">
        <f t="shared" si="22"/>
        <v>1.724137931034483E-3</v>
      </c>
      <c r="Q271" s="241">
        <f t="shared" si="22"/>
        <v>1.724137931034483E-3</v>
      </c>
      <c r="R271" s="241">
        <f t="shared" si="22"/>
        <v>1.724137931034483E-3</v>
      </c>
      <c r="S271" s="241">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786</v>
      </c>
      <c r="J272" s="99" t="s">
        <v>373</v>
      </c>
      <c r="K272" s="241">
        <f t="shared" si="21"/>
        <v>0</v>
      </c>
      <c r="L272" s="241">
        <f t="shared" si="21"/>
        <v>0</v>
      </c>
      <c r="M272" s="241">
        <f t="shared" si="21"/>
        <v>0</v>
      </c>
      <c r="N272" s="128">
        <v>0</v>
      </c>
      <c r="O272" s="241">
        <f t="shared" si="22"/>
        <v>0</v>
      </c>
      <c r="P272" s="241">
        <f t="shared" si="22"/>
        <v>0</v>
      </c>
      <c r="Q272" s="241">
        <f t="shared" si="22"/>
        <v>0</v>
      </c>
      <c r="R272" s="241">
        <f t="shared" si="22"/>
        <v>0</v>
      </c>
      <c r="S272" s="241">
        <f t="shared" si="22"/>
        <v>0</v>
      </c>
      <c r="T272" s="86"/>
      <c r="U272" s="99" t="s">
        <v>371</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374</v>
      </c>
      <c r="K273" s="241">
        <f t="shared" si="21"/>
        <v>38.026006493506493</v>
      </c>
      <c r="L273" s="241">
        <f t="shared" si="21"/>
        <v>38.026006493506493</v>
      </c>
      <c r="M273" s="241">
        <f t="shared" si="21"/>
        <v>38.026006493506493</v>
      </c>
      <c r="N273" s="128">
        <v>38.026006493506493</v>
      </c>
      <c r="O273" s="241">
        <f t="shared" si="22"/>
        <v>38.026006493506493</v>
      </c>
      <c r="P273" s="241">
        <f t="shared" si="22"/>
        <v>38.026006493506493</v>
      </c>
      <c r="Q273" s="241">
        <f t="shared" si="22"/>
        <v>38.026006493506493</v>
      </c>
      <c r="R273" s="241">
        <f t="shared" si="22"/>
        <v>38.026006493506493</v>
      </c>
      <c r="S273" s="241">
        <f t="shared" si="22"/>
        <v>38.026006493506493</v>
      </c>
      <c r="T273" s="86"/>
      <c r="U273" s="99" t="s">
        <v>131</v>
      </c>
      <c r="V273" s="5">
        <f t="shared" si="24"/>
        <v>4.759505925238412</v>
      </c>
      <c r="W273" s="5">
        <f t="shared" si="24"/>
        <v>5.9251907613779933</v>
      </c>
      <c r="X273" s="5">
        <f t="shared" si="24"/>
        <v>6.7352103506470602</v>
      </c>
      <c r="Y273" s="129">
        <v>6.5750007799846655</v>
      </c>
      <c r="Z273" s="5">
        <f t="shared" si="23"/>
        <v>7.0684462576248412</v>
      </c>
      <c r="AA273" s="5">
        <f t="shared" si="23"/>
        <v>6.4884876118269723</v>
      </c>
      <c r="AB273" s="5">
        <f t="shared" si="23"/>
        <v>5.8598252565477367</v>
      </c>
      <c r="AC273" s="5">
        <f t="shared" si="23"/>
        <v>3.6820004367914132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375</v>
      </c>
      <c r="K274" s="241">
        <f t="shared" si="21"/>
        <v>312.08100649350649</v>
      </c>
      <c r="L274" s="241">
        <f t="shared" si="21"/>
        <v>312.08100649350649</v>
      </c>
      <c r="M274" s="241">
        <f t="shared" si="21"/>
        <v>312.08100649350649</v>
      </c>
      <c r="N274" s="128">
        <v>312.08100649350649</v>
      </c>
      <c r="O274" s="241">
        <f t="shared" si="22"/>
        <v>312.08100649350649</v>
      </c>
      <c r="P274" s="241">
        <f t="shared" si="22"/>
        <v>312.08100649350649</v>
      </c>
      <c r="Q274" s="241">
        <f t="shared" si="22"/>
        <v>312.08100649350649</v>
      </c>
      <c r="R274" s="241">
        <f t="shared" si="22"/>
        <v>312.08100649350649</v>
      </c>
      <c r="S274" s="241">
        <f t="shared" si="22"/>
        <v>312.08100649350649</v>
      </c>
      <c r="T274" s="86"/>
      <c r="U274" s="99" t="s">
        <v>132</v>
      </c>
      <c r="V274" s="5">
        <f t="shared" si="24"/>
        <v>6.5731195785301235</v>
      </c>
      <c r="W274" s="5">
        <f t="shared" si="24"/>
        <v>8.1829895816735583</v>
      </c>
      <c r="X274" s="5">
        <f t="shared" si="24"/>
        <v>9.3016678026594324</v>
      </c>
      <c r="Y274" s="129">
        <v>9.0804102431289984</v>
      </c>
      <c r="Z274" s="5">
        <f t="shared" si="23"/>
        <v>9.7618835264827357</v>
      </c>
      <c r="AA274" s="5">
        <f t="shared" si="23"/>
        <v>8.9609311609825646</v>
      </c>
      <c r="AB274" s="5">
        <f t="shared" si="23"/>
        <v>8.0927164973851422</v>
      </c>
      <c r="AC274" s="5">
        <f t="shared" si="23"/>
        <v>5.0850297361522392</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376</v>
      </c>
      <c r="K275" s="241">
        <f t="shared" si="21"/>
        <v>213.11255411255411</v>
      </c>
      <c r="L275" s="241">
        <f t="shared" si="21"/>
        <v>213.11255411255411</v>
      </c>
      <c r="M275" s="241">
        <f t="shared" si="21"/>
        <v>213.11255411255411</v>
      </c>
      <c r="N275" s="128">
        <v>213.11255411255411</v>
      </c>
      <c r="O275" s="241">
        <f t="shared" si="22"/>
        <v>213.11255411255411</v>
      </c>
      <c r="P275" s="241">
        <f t="shared" si="22"/>
        <v>213.11255411255411</v>
      </c>
      <c r="Q275" s="241">
        <f t="shared" si="22"/>
        <v>213.11255411255411</v>
      </c>
      <c r="R275" s="241">
        <f t="shared" si="22"/>
        <v>213.11255411255411</v>
      </c>
      <c r="S275" s="241">
        <f t="shared" si="22"/>
        <v>213.11255411255411</v>
      </c>
      <c r="T275" s="86"/>
      <c r="U275" s="99" t="s">
        <v>133</v>
      </c>
      <c r="V275" s="5">
        <f t="shared" si="24"/>
        <v>17.267882514929298</v>
      </c>
      <c r="W275" s="5">
        <f t="shared" si="24"/>
        <v>21.497083847184097</v>
      </c>
      <c r="X275" s="5">
        <f t="shared" si="24"/>
        <v>24.435902145133561</v>
      </c>
      <c r="Y275" s="129">
        <v>23.854648526077099</v>
      </c>
      <c r="Z275" s="5">
        <f t="shared" si="23"/>
        <v>25.644909672770996</v>
      </c>
      <c r="AA275" s="5">
        <f t="shared" si="23"/>
        <v>23.54077157178661</v>
      </c>
      <c r="AB275" s="5">
        <f t="shared" si="23"/>
        <v>21.259932370609064</v>
      </c>
      <c r="AC275" s="5">
        <f t="shared" si="23"/>
        <v>13.358603174603177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377</v>
      </c>
      <c r="K276" s="241">
        <f t="shared" si="21"/>
        <v>178.79999999999998</v>
      </c>
      <c r="L276" s="241">
        <f t="shared" si="21"/>
        <v>178.79999999999998</v>
      </c>
      <c r="M276" s="241">
        <f t="shared" si="21"/>
        <v>178.79999999999998</v>
      </c>
      <c r="N276" s="128">
        <v>178.79999999999998</v>
      </c>
      <c r="O276" s="241">
        <f t="shared" si="22"/>
        <v>178.79999999999998</v>
      </c>
      <c r="P276" s="241">
        <f t="shared" si="22"/>
        <v>178.79999999999998</v>
      </c>
      <c r="Q276" s="241">
        <f t="shared" si="22"/>
        <v>178.79999999999998</v>
      </c>
      <c r="R276" s="241">
        <f t="shared" si="22"/>
        <v>178.79999999999998</v>
      </c>
      <c r="S276" s="241">
        <f t="shared" si="22"/>
        <v>178.79999999999998</v>
      </c>
      <c r="T276" s="86"/>
      <c r="U276" s="99" t="s">
        <v>134</v>
      </c>
      <c r="V276" s="5">
        <f t="shared" si="24"/>
        <v>15.467081314397102</v>
      </c>
      <c r="W276" s="5">
        <f t="shared" si="24"/>
        <v>19.255235469626445</v>
      </c>
      <c r="X276" s="5">
        <f t="shared" si="24"/>
        <v>21.887575685244858</v>
      </c>
      <c r="Y276" s="129">
        <v>21.366938775510203</v>
      </c>
      <c r="Z276" s="5">
        <f t="shared" si="23"/>
        <v>22.970500457492939</v>
      </c>
      <c r="AA276" s="5">
        <f t="shared" si="23"/>
        <v>21.085794844253488</v>
      </c>
      <c r="AB276" s="5">
        <f t="shared" si="23"/>
        <v>19.042815610454706</v>
      </c>
      <c r="AC276" s="5">
        <f t="shared" si="23"/>
        <v>11.965485714285714</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378</v>
      </c>
      <c r="K277" s="241">
        <f t="shared" si="21"/>
        <v>0</v>
      </c>
      <c r="L277" s="241">
        <f t="shared" si="21"/>
        <v>0</v>
      </c>
      <c r="M277" s="241">
        <f t="shared" si="21"/>
        <v>0</v>
      </c>
      <c r="N277" s="128">
        <v>0</v>
      </c>
      <c r="O277" s="241">
        <f t="shared" si="22"/>
        <v>0</v>
      </c>
      <c r="P277" s="241">
        <f t="shared" si="22"/>
        <v>0</v>
      </c>
      <c r="Q277" s="241">
        <f t="shared" si="22"/>
        <v>0</v>
      </c>
      <c r="R277" s="241">
        <f t="shared" si="22"/>
        <v>0</v>
      </c>
      <c r="S277" s="241">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379</v>
      </c>
      <c r="K278" s="241">
        <f t="shared" si="21"/>
        <v>0</v>
      </c>
      <c r="L278" s="241">
        <f t="shared" si="21"/>
        <v>0</v>
      </c>
      <c r="M278" s="241">
        <f t="shared" si="21"/>
        <v>0</v>
      </c>
      <c r="N278" s="128">
        <v>0</v>
      </c>
      <c r="O278" s="241">
        <f t="shared" si="22"/>
        <v>0</v>
      </c>
      <c r="P278" s="241">
        <f t="shared" si="22"/>
        <v>0</v>
      </c>
      <c r="Q278" s="241">
        <f t="shared" si="22"/>
        <v>0</v>
      </c>
      <c r="R278" s="241">
        <f t="shared" si="22"/>
        <v>0</v>
      </c>
      <c r="S278" s="241">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380</v>
      </c>
      <c r="K279" s="241">
        <f t="shared" si="21"/>
        <v>0</v>
      </c>
      <c r="L279" s="241">
        <f t="shared" si="21"/>
        <v>0</v>
      </c>
      <c r="M279" s="241">
        <f t="shared" si="21"/>
        <v>0</v>
      </c>
      <c r="N279" s="128">
        <v>0</v>
      </c>
      <c r="O279" s="241">
        <f t="shared" si="22"/>
        <v>0</v>
      </c>
      <c r="P279" s="241">
        <f t="shared" si="22"/>
        <v>0</v>
      </c>
      <c r="Q279" s="241">
        <f t="shared" si="22"/>
        <v>0</v>
      </c>
      <c r="R279" s="241">
        <f t="shared" si="22"/>
        <v>0</v>
      </c>
      <c r="S279" s="241">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381</v>
      </c>
      <c r="K280" s="241">
        <f t="shared" si="21"/>
        <v>0</v>
      </c>
      <c r="L280" s="241">
        <f t="shared" si="21"/>
        <v>0</v>
      </c>
      <c r="M280" s="241">
        <f t="shared" si="21"/>
        <v>0</v>
      </c>
      <c r="N280" s="128">
        <v>0</v>
      </c>
      <c r="O280" s="241">
        <f t="shared" si="22"/>
        <v>0</v>
      </c>
      <c r="P280" s="241">
        <f t="shared" si="22"/>
        <v>0</v>
      </c>
      <c r="Q280" s="241">
        <f t="shared" si="22"/>
        <v>0</v>
      </c>
      <c r="R280" s="241">
        <f t="shared" si="22"/>
        <v>0</v>
      </c>
      <c r="S280" s="241">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382</v>
      </c>
      <c r="K281" s="241">
        <f t="shared" si="21"/>
        <v>0</v>
      </c>
      <c r="L281" s="241">
        <f t="shared" si="21"/>
        <v>0</v>
      </c>
      <c r="M281" s="241">
        <f t="shared" si="21"/>
        <v>0</v>
      </c>
      <c r="N281" s="128">
        <v>0</v>
      </c>
      <c r="O281" s="241">
        <f t="shared" si="22"/>
        <v>0</v>
      </c>
      <c r="P281" s="241">
        <f t="shared" si="22"/>
        <v>0</v>
      </c>
      <c r="Q281" s="241">
        <f t="shared" si="22"/>
        <v>0</v>
      </c>
      <c r="R281" s="241">
        <f t="shared" si="22"/>
        <v>0</v>
      </c>
      <c r="S281" s="241">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787</v>
      </c>
      <c r="J282" s="99" t="s">
        <v>373</v>
      </c>
      <c r="K282" s="241">
        <f t="shared" si="21"/>
        <v>0</v>
      </c>
      <c r="L282" s="241">
        <f t="shared" si="21"/>
        <v>0</v>
      </c>
      <c r="M282" s="241">
        <f t="shared" si="21"/>
        <v>0</v>
      </c>
      <c r="N282" s="128">
        <v>0</v>
      </c>
      <c r="O282" s="241">
        <f t="shared" si="22"/>
        <v>0</v>
      </c>
      <c r="P282" s="241">
        <f t="shared" si="22"/>
        <v>0</v>
      </c>
      <c r="Q282" s="241">
        <f t="shared" si="22"/>
        <v>0</v>
      </c>
      <c r="R282" s="241">
        <f t="shared" si="22"/>
        <v>0</v>
      </c>
      <c r="S282" s="241">
        <f t="shared" si="22"/>
        <v>0</v>
      </c>
      <c r="T282" s="86"/>
      <c r="U282" s="99" t="s">
        <v>371</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374</v>
      </c>
      <c r="K283" s="241">
        <f t="shared" si="21"/>
        <v>28.418998917748922</v>
      </c>
      <c r="L283" s="241">
        <f t="shared" si="21"/>
        <v>28.418998917748922</v>
      </c>
      <c r="M283" s="241">
        <f t="shared" si="21"/>
        <v>28.418998917748922</v>
      </c>
      <c r="N283" s="128">
        <v>28.418998917748922</v>
      </c>
      <c r="O283" s="241">
        <f t="shared" si="22"/>
        <v>28.418998917748922</v>
      </c>
      <c r="P283" s="241">
        <f t="shared" si="22"/>
        <v>28.418998917748922</v>
      </c>
      <c r="Q283" s="241">
        <f t="shared" si="22"/>
        <v>28.418998917748922</v>
      </c>
      <c r="R283" s="241">
        <f t="shared" si="22"/>
        <v>28.418998917748922</v>
      </c>
      <c r="S283" s="241">
        <f t="shared" si="22"/>
        <v>28.418998917748922</v>
      </c>
      <c r="T283" s="86"/>
      <c r="U283" s="99" t="s">
        <v>131</v>
      </c>
      <c r="V283" s="5">
        <f t="shared" si="24"/>
        <v>3.5271437032932922</v>
      </c>
      <c r="W283" s="5">
        <f t="shared" si="24"/>
        <v>4.391001842015589</v>
      </c>
      <c r="X283" s="5">
        <f t="shared" si="24"/>
        <v>4.9912858922327326</v>
      </c>
      <c r="Y283" s="129">
        <v>4.872558825338519</v>
      </c>
      <c r="Z283" s="5">
        <f t="shared" si="23"/>
        <v>5.2382381913726972</v>
      </c>
      <c r="AA283" s="5">
        <f t="shared" si="23"/>
        <v>4.8084462092156439</v>
      </c>
      <c r="AB283" s="5">
        <f t="shared" si="23"/>
        <v>4.3425611987227501</v>
      </c>
      <c r="AC283" s="5">
        <f t="shared" si="23"/>
        <v>2.728632942189571</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375</v>
      </c>
      <c r="K284" s="241">
        <f t="shared" si="21"/>
        <v>260.43408279220779</v>
      </c>
      <c r="L284" s="241">
        <f t="shared" si="21"/>
        <v>260.43408279220779</v>
      </c>
      <c r="M284" s="241">
        <f t="shared" si="21"/>
        <v>260.43408279220779</v>
      </c>
      <c r="N284" s="128">
        <v>260.43408279220779</v>
      </c>
      <c r="O284" s="241">
        <f t="shared" si="22"/>
        <v>260.43408279220779</v>
      </c>
      <c r="P284" s="241">
        <f t="shared" si="22"/>
        <v>260.43408279220779</v>
      </c>
      <c r="Q284" s="241">
        <f t="shared" si="22"/>
        <v>260.43408279220779</v>
      </c>
      <c r="R284" s="241">
        <f t="shared" si="22"/>
        <v>260.43408279220779</v>
      </c>
      <c r="S284" s="241">
        <f t="shared" si="22"/>
        <v>260.43408279220779</v>
      </c>
      <c r="T284" s="86"/>
      <c r="U284" s="99" t="s">
        <v>132</v>
      </c>
      <c r="V284" s="5">
        <f t="shared" si="24"/>
        <v>7.7818012345179728</v>
      </c>
      <c r="W284" s="5">
        <f t="shared" si="24"/>
        <v>9.6876981573115888</v>
      </c>
      <c r="X284" s="5">
        <f t="shared" si="24"/>
        <v>11.012081725432058</v>
      </c>
      <c r="Y284" s="129">
        <v>10.750138772876586</v>
      </c>
      <c r="Z284" s="5">
        <f t="shared" si="23"/>
        <v>11.556923066747443</v>
      </c>
      <c r="AA284" s="5">
        <f t="shared" si="23"/>
        <v>10.60868957849663</v>
      </c>
      <c r="AB284" s="5">
        <f t="shared" si="23"/>
        <v>9.5808254326689575</v>
      </c>
      <c r="AC284" s="5">
        <f t="shared" si="23"/>
        <v>6.0200777128108882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376</v>
      </c>
      <c r="K285" s="241">
        <f t="shared" si="21"/>
        <v>212.01660984848485</v>
      </c>
      <c r="L285" s="241">
        <f t="shared" si="21"/>
        <v>212.01660984848485</v>
      </c>
      <c r="M285" s="241">
        <f t="shared" si="21"/>
        <v>212.01660984848485</v>
      </c>
      <c r="N285" s="128">
        <v>212.01660984848485</v>
      </c>
      <c r="O285" s="241">
        <f t="shared" si="22"/>
        <v>212.01660984848485</v>
      </c>
      <c r="P285" s="241">
        <f t="shared" si="22"/>
        <v>212.01660984848485</v>
      </c>
      <c r="Q285" s="241">
        <f t="shared" si="22"/>
        <v>212.01660984848485</v>
      </c>
      <c r="R285" s="241">
        <f t="shared" si="22"/>
        <v>212.01660984848485</v>
      </c>
      <c r="S285" s="241">
        <f t="shared" si="22"/>
        <v>212.01660984848485</v>
      </c>
      <c r="T285" s="86"/>
      <c r="U285" s="99" t="s">
        <v>133</v>
      </c>
      <c r="V285" s="5">
        <f t="shared" si="24"/>
        <v>13.284993451290966</v>
      </c>
      <c r="W285" s="5">
        <f t="shared" si="24"/>
        <v>16.538716769979299</v>
      </c>
      <c r="X285" s="5">
        <f t="shared" si="24"/>
        <v>18.799687784175045</v>
      </c>
      <c r="Y285" s="129">
        <v>18.352502061430634</v>
      </c>
      <c r="Z285" s="5">
        <f t="shared" si="23"/>
        <v>19.729834087483422</v>
      </c>
      <c r="AA285" s="5">
        <f t="shared" si="23"/>
        <v>18.11102177114865</v>
      </c>
      <c r="AB285" s="5">
        <f t="shared" si="23"/>
        <v>16.356264995099583</v>
      </c>
      <c r="AC285" s="5">
        <f t="shared" si="23"/>
        <v>10.277401154401156</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377</v>
      </c>
      <c r="K286" s="241">
        <f t="shared" si="21"/>
        <v>177.45267857142855</v>
      </c>
      <c r="L286" s="241">
        <f t="shared" si="21"/>
        <v>177.45267857142855</v>
      </c>
      <c r="M286" s="241">
        <f t="shared" si="21"/>
        <v>177.45267857142855</v>
      </c>
      <c r="N286" s="128">
        <v>177.45267857142855</v>
      </c>
      <c r="O286" s="241">
        <f t="shared" si="22"/>
        <v>177.45267857142855</v>
      </c>
      <c r="P286" s="241">
        <f t="shared" si="22"/>
        <v>177.45267857142855</v>
      </c>
      <c r="Q286" s="241">
        <f t="shared" si="22"/>
        <v>177.45267857142855</v>
      </c>
      <c r="R286" s="241">
        <f t="shared" si="22"/>
        <v>177.45267857142855</v>
      </c>
      <c r="S286" s="241">
        <f t="shared" si="22"/>
        <v>177.45267857142855</v>
      </c>
      <c r="T286" s="86"/>
      <c r="U286" s="99" t="s">
        <v>134</v>
      </c>
      <c r="V286" s="5">
        <f t="shared" si="24"/>
        <v>20.241876775271511</v>
      </c>
      <c r="W286" s="5">
        <f t="shared" si="24"/>
        <v>25.199460436806298</v>
      </c>
      <c r="X286" s="5">
        <f t="shared" si="24"/>
        <v>28.644422365437403</v>
      </c>
      <c r="Y286" s="129">
        <v>27.963061224489795</v>
      </c>
      <c r="Z286" s="5">
        <f t="shared" si="23"/>
        <v>30.061653538608429</v>
      </c>
      <c r="AA286" s="5">
        <f t="shared" si="23"/>
        <v>27.595126208378087</v>
      </c>
      <c r="AB286" s="5">
        <f t="shared" si="23"/>
        <v>24.921465091299677</v>
      </c>
      <c r="AC286" s="5">
        <f t="shared" si="23"/>
        <v>15.659314285714286</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378</v>
      </c>
      <c r="K287" s="241">
        <f t="shared" si="21"/>
        <v>0</v>
      </c>
      <c r="L287" s="241">
        <f t="shared" si="21"/>
        <v>0</v>
      </c>
      <c r="M287" s="241">
        <f t="shared" si="21"/>
        <v>0</v>
      </c>
      <c r="N287" s="128">
        <v>0</v>
      </c>
      <c r="O287" s="241">
        <f t="shared" si="22"/>
        <v>0</v>
      </c>
      <c r="P287" s="241">
        <f t="shared" si="22"/>
        <v>0</v>
      </c>
      <c r="Q287" s="241">
        <f t="shared" si="22"/>
        <v>0</v>
      </c>
      <c r="R287" s="241">
        <f t="shared" si="22"/>
        <v>0</v>
      </c>
      <c r="S287" s="241">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379</v>
      </c>
      <c r="K288" s="241">
        <f t="shared" si="21"/>
        <v>0</v>
      </c>
      <c r="L288" s="241">
        <f t="shared" si="21"/>
        <v>0</v>
      </c>
      <c r="M288" s="241">
        <f t="shared" si="21"/>
        <v>0</v>
      </c>
      <c r="N288" s="128">
        <v>0</v>
      </c>
      <c r="O288" s="241">
        <f t="shared" si="22"/>
        <v>0</v>
      </c>
      <c r="P288" s="241">
        <f t="shared" si="22"/>
        <v>0</v>
      </c>
      <c r="Q288" s="241">
        <f t="shared" si="22"/>
        <v>0</v>
      </c>
      <c r="R288" s="241">
        <f t="shared" si="22"/>
        <v>0</v>
      </c>
      <c r="S288" s="241">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380</v>
      </c>
      <c r="K289" s="241">
        <f t="shared" si="21"/>
        <v>0</v>
      </c>
      <c r="L289" s="241">
        <f t="shared" si="21"/>
        <v>0</v>
      </c>
      <c r="M289" s="241">
        <f t="shared" si="21"/>
        <v>0</v>
      </c>
      <c r="N289" s="128">
        <v>0</v>
      </c>
      <c r="O289" s="241">
        <f t="shared" si="22"/>
        <v>0</v>
      </c>
      <c r="P289" s="241">
        <f t="shared" si="22"/>
        <v>0</v>
      </c>
      <c r="Q289" s="241">
        <f t="shared" si="22"/>
        <v>0</v>
      </c>
      <c r="R289" s="241">
        <f t="shared" si="22"/>
        <v>0</v>
      </c>
      <c r="S289" s="241">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381</v>
      </c>
      <c r="K290" s="241">
        <f t="shared" si="21"/>
        <v>0</v>
      </c>
      <c r="L290" s="241">
        <f t="shared" si="21"/>
        <v>0</v>
      </c>
      <c r="M290" s="241">
        <f t="shared" si="21"/>
        <v>0</v>
      </c>
      <c r="N290" s="128">
        <v>0</v>
      </c>
      <c r="O290" s="241">
        <f t="shared" si="22"/>
        <v>0</v>
      </c>
      <c r="P290" s="241">
        <f t="shared" si="22"/>
        <v>0</v>
      </c>
      <c r="Q290" s="241">
        <f t="shared" si="22"/>
        <v>0</v>
      </c>
      <c r="R290" s="241">
        <f t="shared" si="22"/>
        <v>0</v>
      </c>
      <c r="S290" s="241">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382</v>
      </c>
      <c r="K291" s="241">
        <f t="shared" si="21"/>
        <v>0</v>
      </c>
      <c r="L291" s="241">
        <f t="shared" si="21"/>
        <v>0</v>
      </c>
      <c r="M291" s="241">
        <f t="shared" si="21"/>
        <v>0</v>
      </c>
      <c r="N291" s="128">
        <v>0</v>
      </c>
      <c r="O291" s="241">
        <f t="shared" si="22"/>
        <v>0</v>
      </c>
      <c r="P291" s="241">
        <f t="shared" si="22"/>
        <v>0</v>
      </c>
      <c r="Q291" s="241">
        <f t="shared" si="22"/>
        <v>0</v>
      </c>
      <c r="R291" s="241">
        <f t="shared" si="22"/>
        <v>0</v>
      </c>
      <c r="S291" s="241">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788</v>
      </c>
      <c r="J292" s="99" t="s">
        <v>373</v>
      </c>
      <c r="K292" s="241">
        <f t="shared" si="21"/>
        <v>0</v>
      </c>
      <c r="L292" s="241">
        <f t="shared" si="21"/>
        <v>0</v>
      </c>
      <c r="M292" s="241">
        <f t="shared" si="21"/>
        <v>0</v>
      </c>
      <c r="N292" s="128">
        <v>0</v>
      </c>
      <c r="O292" s="241">
        <f t="shared" si="22"/>
        <v>0</v>
      </c>
      <c r="P292" s="241">
        <f t="shared" si="22"/>
        <v>0</v>
      </c>
      <c r="Q292" s="241">
        <f t="shared" si="22"/>
        <v>0</v>
      </c>
      <c r="R292" s="241">
        <f t="shared" si="22"/>
        <v>0</v>
      </c>
      <c r="S292" s="241">
        <f t="shared" si="22"/>
        <v>0</v>
      </c>
      <c r="T292" s="86"/>
      <c r="U292" s="99" t="s">
        <v>371</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374</v>
      </c>
      <c r="K293" s="241">
        <f t="shared" si="21"/>
        <v>28.418998917748922</v>
      </c>
      <c r="L293" s="241">
        <f t="shared" si="21"/>
        <v>28.418998917748922</v>
      </c>
      <c r="M293" s="241">
        <f t="shared" si="21"/>
        <v>28.418998917748922</v>
      </c>
      <c r="N293" s="128">
        <v>28.418998917748922</v>
      </c>
      <c r="O293" s="241">
        <f t="shared" si="22"/>
        <v>28.418998917748922</v>
      </c>
      <c r="P293" s="241">
        <f t="shared" si="22"/>
        <v>28.418998917748922</v>
      </c>
      <c r="Q293" s="241">
        <f t="shared" si="22"/>
        <v>28.418998917748922</v>
      </c>
      <c r="R293" s="241">
        <f t="shared" si="22"/>
        <v>28.418998917748922</v>
      </c>
      <c r="S293" s="241">
        <f t="shared" si="22"/>
        <v>28.418998917748922</v>
      </c>
      <c r="T293" s="86"/>
      <c r="U293" s="99" t="s">
        <v>131</v>
      </c>
      <c r="V293" s="5">
        <f t="shared" si="24"/>
        <v>3.5271437032932922</v>
      </c>
      <c r="W293" s="5">
        <f t="shared" si="24"/>
        <v>4.391001842015589</v>
      </c>
      <c r="X293" s="5">
        <f t="shared" si="24"/>
        <v>4.9912858922327326</v>
      </c>
      <c r="Y293" s="129">
        <v>4.872558825338519</v>
      </c>
      <c r="Z293" s="5">
        <f t="shared" si="23"/>
        <v>5.2382381913726972</v>
      </c>
      <c r="AA293" s="5">
        <f t="shared" si="23"/>
        <v>4.8084462092156439</v>
      </c>
      <c r="AB293" s="5">
        <f t="shared" si="23"/>
        <v>4.3425611987227501</v>
      </c>
      <c r="AC293" s="5">
        <f t="shared" si="23"/>
        <v>2.728632942189571</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375</v>
      </c>
      <c r="K294" s="241">
        <f t="shared" si="21"/>
        <v>260.43408279220779</v>
      </c>
      <c r="L294" s="241">
        <f t="shared" si="21"/>
        <v>260.43408279220779</v>
      </c>
      <c r="M294" s="241">
        <f t="shared" si="21"/>
        <v>260.43408279220779</v>
      </c>
      <c r="N294" s="128">
        <v>260.43408279220779</v>
      </c>
      <c r="O294" s="241">
        <f t="shared" si="22"/>
        <v>260.43408279220779</v>
      </c>
      <c r="P294" s="241">
        <f t="shared" si="22"/>
        <v>260.43408279220779</v>
      </c>
      <c r="Q294" s="241">
        <f t="shared" si="22"/>
        <v>260.43408279220779</v>
      </c>
      <c r="R294" s="241">
        <f t="shared" si="22"/>
        <v>260.43408279220779</v>
      </c>
      <c r="S294" s="241">
        <f t="shared" si="22"/>
        <v>260.43408279220779</v>
      </c>
      <c r="T294" s="86"/>
      <c r="U294" s="99" t="s">
        <v>132</v>
      </c>
      <c r="V294" s="5">
        <f t="shared" si="24"/>
        <v>7.7818012345179728</v>
      </c>
      <c r="W294" s="5">
        <f t="shared" si="24"/>
        <v>9.6876981573115888</v>
      </c>
      <c r="X294" s="5">
        <f t="shared" si="24"/>
        <v>11.012081725432058</v>
      </c>
      <c r="Y294" s="129">
        <v>10.750138772876586</v>
      </c>
      <c r="Z294" s="5">
        <f t="shared" si="23"/>
        <v>11.556923066747443</v>
      </c>
      <c r="AA294" s="5">
        <f t="shared" si="23"/>
        <v>10.60868957849663</v>
      </c>
      <c r="AB294" s="5">
        <f t="shared" si="23"/>
        <v>9.5808254326689575</v>
      </c>
      <c r="AC294" s="5">
        <f t="shared" si="23"/>
        <v>6.0200777128108882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376</v>
      </c>
      <c r="K295" s="241">
        <f t="shared" si="21"/>
        <v>212.01660984848485</v>
      </c>
      <c r="L295" s="241">
        <f t="shared" si="21"/>
        <v>212.01660984848485</v>
      </c>
      <c r="M295" s="241">
        <f t="shared" si="21"/>
        <v>212.01660984848485</v>
      </c>
      <c r="N295" s="128">
        <v>212.01660984848485</v>
      </c>
      <c r="O295" s="241">
        <f t="shared" si="22"/>
        <v>212.01660984848485</v>
      </c>
      <c r="P295" s="241">
        <f t="shared" si="22"/>
        <v>212.01660984848485</v>
      </c>
      <c r="Q295" s="241">
        <f t="shared" si="22"/>
        <v>212.01660984848485</v>
      </c>
      <c r="R295" s="241">
        <f t="shared" si="22"/>
        <v>212.01660984848485</v>
      </c>
      <c r="S295" s="241">
        <f t="shared" si="22"/>
        <v>212.01660984848485</v>
      </c>
      <c r="T295" s="86"/>
      <c r="U295" s="99" t="s">
        <v>133</v>
      </c>
      <c r="V295" s="5">
        <f t="shared" si="24"/>
        <v>13.284993451290966</v>
      </c>
      <c r="W295" s="5">
        <f t="shared" si="24"/>
        <v>16.538716769979299</v>
      </c>
      <c r="X295" s="5">
        <f t="shared" si="24"/>
        <v>18.799687784175045</v>
      </c>
      <c r="Y295" s="129">
        <v>18.352502061430634</v>
      </c>
      <c r="Z295" s="5">
        <f t="shared" si="23"/>
        <v>19.729834087483422</v>
      </c>
      <c r="AA295" s="5">
        <f t="shared" si="23"/>
        <v>18.11102177114865</v>
      </c>
      <c r="AB295" s="5">
        <f t="shared" si="23"/>
        <v>16.356264995099583</v>
      </c>
      <c r="AC295" s="5">
        <f t="shared" si="23"/>
        <v>10.277401154401156</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377</v>
      </c>
      <c r="K296" s="241">
        <f t="shared" si="21"/>
        <v>175.09925595238099</v>
      </c>
      <c r="L296" s="241">
        <f t="shared" si="21"/>
        <v>175.09925595238099</v>
      </c>
      <c r="M296" s="241">
        <f t="shared" si="21"/>
        <v>175.09925595238099</v>
      </c>
      <c r="N296" s="128">
        <v>175.09925595238099</v>
      </c>
      <c r="O296" s="241">
        <f t="shared" si="22"/>
        <v>175.09925595238099</v>
      </c>
      <c r="P296" s="241">
        <f t="shared" si="22"/>
        <v>175.09925595238099</v>
      </c>
      <c r="Q296" s="241">
        <f t="shared" si="22"/>
        <v>175.09925595238099</v>
      </c>
      <c r="R296" s="241">
        <f t="shared" si="22"/>
        <v>175.09925595238099</v>
      </c>
      <c r="S296" s="241">
        <f t="shared" si="22"/>
        <v>175.09925595238099</v>
      </c>
      <c r="T296" s="86"/>
      <c r="U296" s="99" t="s">
        <v>134</v>
      </c>
      <c r="V296" s="5">
        <f t="shared" si="24"/>
        <v>10.051148066926572</v>
      </c>
      <c r="W296" s="5">
        <f t="shared" si="24"/>
        <v>12.51284704817599</v>
      </c>
      <c r="X296" s="5">
        <f t="shared" si="24"/>
        <v>14.223450408428475</v>
      </c>
      <c r="Y296" s="129">
        <v>13.885119047619044</v>
      </c>
      <c r="Z296" s="5">
        <f t="shared" si="23"/>
        <v>14.927179638912094</v>
      </c>
      <c r="AA296" s="5">
        <f t="shared" si="23"/>
        <v>13.702420112781951</v>
      </c>
      <c r="AB296" s="5">
        <f t="shared" si="23"/>
        <v>12.374807852965745</v>
      </c>
      <c r="AC296" s="5">
        <f t="shared" si="23"/>
        <v>7.7756666666666652</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378</v>
      </c>
      <c r="K297" s="241">
        <f t="shared" si="21"/>
        <v>1.869158878504673E-3</v>
      </c>
      <c r="L297" s="241">
        <f t="shared" si="21"/>
        <v>1.869158878504673E-3</v>
      </c>
      <c r="M297" s="241">
        <f t="shared" si="21"/>
        <v>1.869158878504673E-3</v>
      </c>
      <c r="N297" s="128">
        <v>1.869158878504673E-3</v>
      </c>
      <c r="O297" s="241">
        <f t="shared" si="22"/>
        <v>1.869158878504673E-3</v>
      </c>
      <c r="P297" s="241">
        <f t="shared" si="22"/>
        <v>1.869158878504673E-3</v>
      </c>
      <c r="Q297" s="241">
        <f t="shared" si="22"/>
        <v>1.869158878504673E-3</v>
      </c>
      <c r="R297" s="241">
        <f t="shared" si="22"/>
        <v>1.869158878504673E-3</v>
      </c>
      <c r="S297" s="241">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379</v>
      </c>
      <c r="K298" s="241">
        <f t="shared" si="21"/>
        <v>1.869158878504673E-3</v>
      </c>
      <c r="L298" s="241">
        <f t="shared" si="21"/>
        <v>1.869158878504673E-3</v>
      </c>
      <c r="M298" s="241">
        <f t="shared" si="21"/>
        <v>1.869158878504673E-3</v>
      </c>
      <c r="N298" s="128">
        <v>1.869158878504673E-3</v>
      </c>
      <c r="O298" s="241">
        <f t="shared" si="22"/>
        <v>1.869158878504673E-3</v>
      </c>
      <c r="P298" s="241">
        <f t="shared" si="22"/>
        <v>1.869158878504673E-3</v>
      </c>
      <c r="Q298" s="241">
        <f t="shared" si="22"/>
        <v>1.869158878504673E-3</v>
      </c>
      <c r="R298" s="241">
        <f t="shared" si="22"/>
        <v>1.869158878504673E-3</v>
      </c>
      <c r="S298" s="241">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380</v>
      </c>
      <c r="K299" s="241">
        <f t="shared" si="21"/>
        <v>1.869158878504673E-3</v>
      </c>
      <c r="L299" s="241">
        <f t="shared" si="21"/>
        <v>1.869158878504673E-3</v>
      </c>
      <c r="M299" s="241">
        <f t="shared" si="21"/>
        <v>1.869158878504673E-3</v>
      </c>
      <c r="N299" s="128">
        <v>1.869158878504673E-3</v>
      </c>
      <c r="O299" s="241">
        <f t="shared" ref="O299:S331" si="26">$N299</f>
        <v>1.869158878504673E-3</v>
      </c>
      <c r="P299" s="241">
        <f t="shared" si="26"/>
        <v>1.869158878504673E-3</v>
      </c>
      <c r="Q299" s="241">
        <f t="shared" si="26"/>
        <v>1.869158878504673E-3</v>
      </c>
      <c r="R299" s="241">
        <f t="shared" si="26"/>
        <v>1.869158878504673E-3</v>
      </c>
      <c r="S299" s="241">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381</v>
      </c>
      <c r="K300" s="241">
        <f t="shared" si="21"/>
        <v>1.869158878504673E-3</v>
      </c>
      <c r="L300" s="241">
        <f t="shared" si="21"/>
        <v>1.869158878504673E-3</v>
      </c>
      <c r="M300" s="241">
        <f t="shared" si="21"/>
        <v>1.869158878504673E-3</v>
      </c>
      <c r="N300" s="128">
        <v>1.869158878504673E-3</v>
      </c>
      <c r="O300" s="241">
        <f t="shared" si="26"/>
        <v>1.869158878504673E-3</v>
      </c>
      <c r="P300" s="241">
        <f t="shared" si="26"/>
        <v>1.869158878504673E-3</v>
      </c>
      <c r="Q300" s="241">
        <f t="shared" si="26"/>
        <v>1.869158878504673E-3</v>
      </c>
      <c r="R300" s="241">
        <f t="shared" si="26"/>
        <v>1.869158878504673E-3</v>
      </c>
      <c r="S300" s="241">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382</v>
      </c>
      <c r="K301" s="241">
        <f t="shared" si="21"/>
        <v>1.869158878504673E-3</v>
      </c>
      <c r="L301" s="241">
        <f t="shared" si="21"/>
        <v>1.869158878504673E-3</v>
      </c>
      <c r="M301" s="241">
        <f t="shared" si="21"/>
        <v>1.869158878504673E-3</v>
      </c>
      <c r="N301" s="128">
        <v>1.869158878504673E-3</v>
      </c>
      <c r="O301" s="241">
        <f t="shared" si="26"/>
        <v>1.869158878504673E-3</v>
      </c>
      <c r="P301" s="241">
        <f t="shared" si="26"/>
        <v>1.869158878504673E-3</v>
      </c>
      <c r="Q301" s="241">
        <f t="shared" si="26"/>
        <v>1.869158878504673E-3</v>
      </c>
      <c r="R301" s="241">
        <f t="shared" si="26"/>
        <v>1.869158878504673E-3</v>
      </c>
      <c r="S301" s="241">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789</v>
      </c>
      <c r="J302" s="99" t="s">
        <v>373</v>
      </c>
      <c r="K302" s="241">
        <f t="shared" si="21"/>
        <v>0</v>
      </c>
      <c r="L302" s="241">
        <f t="shared" si="21"/>
        <v>0</v>
      </c>
      <c r="M302" s="241">
        <f t="shared" si="21"/>
        <v>0</v>
      </c>
      <c r="N302" s="128">
        <v>0</v>
      </c>
      <c r="O302" s="241">
        <f t="shared" si="26"/>
        <v>0</v>
      </c>
      <c r="P302" s="241">
        <f t="shared" si="26"/>
        <v>0</v>
      </c>
      <c r="Q302" s="241">
        <f t="shared" si="26"/>
        <v>0</v>
      </c>
      <c r="R302" s="241">
        <f t="shared" si="26"/>
        <v>0</v>
      </c>
      <c r="S302" s="241">
        <f t="shared" si="26"/>
        <v>0</v>
      </c>
      <c r="T302" s="86"/>
      <c r="U302" s="99" t="s">
        <v>371</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374</v>
      </c>
      <c r="K303" s="241">
        <f t="shared" si="21"/>
        <v>28.418998917748922</v>
      </c>
      <c r="L303" s="241">
        <f t="shared" si="21"/>
        <v>28.418998917748922</v>
      </c>
      <c r="M303" s="241">
        <f t="shared" si="21"/>
        <v>28.418998917748922</v>
      </c>
      <c r="N303" s="128">
        <v>28.418998917748922</v>
      </c>
      <c r="O303" s="241">
        <f t="shared" si="26"/>
        <v>28.418998917748922</v>
      </c>
      <c r="P303" s="241">
        <f t="shared" si="26"/>
        <v>28.418998917748922</v>
      </c>
      <c r="Q303" s="241">
        <f t="shared" si="26"/>
        <v>28.418998917748922</v>
      </c>
      <c r="R303" s="241">
        <f t="shared" si="26"/>
        <v>28.418998917748922</v>
      </c>
      <c r="S303" s="241">
        <f t="shared" si="26"/>
        <v>28.418998917748922</v>
      </c>
      <c r="T303" s="86"/>
      <c r="U303" s="99" t="s">
        <v>131</v>
      </c>
      <c r="V303" s="5">
        <f t="shared" si="25"/>
        <v>3.5271437032932922</v>
      </c>
      <c r="W303" s="5">
        <f t="shared" si="25"/>
        <v>4.391001842015589</v>
      </c>
      <c r="X303" s="5">
        <f t="shared" si="25"/>
        <v>4.9912858922327326</v>
      </c>
      <c r="Y303" s="129">
        <v>4.872558825338519</v>
      </c>
      <c r="Z303" s="5">
        <f t="shared" si="23"/>
        <v>5.2382381913726972</v>
      </c>
      <c r="AA303" s="5">
        <f t="shared" si="23"/>
        <v>4.8084462092156439</v>
      </c>
      <c r="AB303" s="5">
        <f t="shared" si="23"/>
        <v>4.3425611987227501</v>
      </c>
      <c r="AC303" s="5">
        <f t="shared" si="23"/>
        <v>2.728632942189571</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375</v>
      </c>
      <c r="K304" s="241">
        <f t="shared" si="21"/>
        <v>260.43408279220779</v>
      </c>
      <c r="L304" s="241">
        <f t="shared" si="21"/>
        <v>260.43408279220779</v>
      </c>
      <c r="M304" s="241">
        <f t="shared" si="21"/>
        <v>260.43408279220779</v>
      </c>
      <c r="N304" s="128">
        <v>260.43408279220779</v>
      </c>
      <c r="O304" s="241">
        <f t="shared" si="26"/>
        <v>260.43408279220779</v>
      </c>
      <c r="P304" s="241">
        <f t="shared" si="26"/>
        <v>260.43408279220779</v>
      </c>
      <c r="Q304" s="241">
        <f t="shared" si="26"/>
        <v>260.43408279220779</v>
      </c>
      <c r="R304" s="241">
        <f t="shared" si="26"/>
        <v>260.43408279220779</v>
      </c>
      <c r="S304" s="241">
        <f t="shared" si="26"/>
        <v>260.43408279220779</v>
      </c>
      <c r="T304" s="86"/>
      <c r="U304" s="99" t="s">
        <v>132</v>
      </c>
      <c r="V304" s="5">
        <f t="shared" si="25"/>
        <v>5.058170802436682</v>
      </c>
      <c r="W304" s="5">
        <f t="shared" si="25"/>
        <v>6.2970038022525321</v>
      </c>
      <c r="X304" s="5">
        <f t="shared" si="25"/>
        <v>7.1578531215308381</v>
      </c>
      <c r="Y304" s="129">
        <v>6.9875902023697805</v>
      </c>
      <c r="Z304" s="5">
        <f t="shared" si="23"/>
        <v>7.511999993385837</v>
      </c>
      <c r="AA304" s="5">
        <f t="shared" si="23"/>
        <v>6.8956482260228098</v>
      </c>
      <c r="AB304" s="5">
        <f t="shared" si="23"/>
        <v>6.2275365312348221</v>
      </c>
      <c r="AC304" s="5">
        <f t="shared" si="23"/>
        <v>3.9130505133270774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376</v>
      </c>
      <c r="K305" s="241">
        <f t="shared" si="21"/>
        <v>212.01660984848485</v>
      </c>
      <c r="L305" s="241">
        <f t="shared" si="21"/>
        <v>212.01660984848485</v>
      </c>
      <c r="M305" s="241">
        <f t="shared" si="21"/>
        <v>212.01660984848485</v>
      </c>
      <c r="N305" s="128">
        <v>212.01660984848485</v>
      </c>
      <c r="O305" s="241">
        <f t="shared" si="26"/>
        <v>212.01660984848485</v>
      </c>
      <c r="P305" s="241">
        <f t="shared" si="26"/>
        <v>212.01660984848485</v>
      </c>
      <c r="Q305" s="241">
        <f t="shared" si="26"/>
        <v>212.01660984848485</v>
      </c>
      <c r="R305" s="241">
        <f t="shared" si="26"/>
        <v>212.01660984848485</v>
      </c>
      <c r="S305" s="241">
        <f t="shared" si="26"/>
        <v>212.01660984848485</v>
      </c>
      <c r="T305" s="86"/>
      <c r="U305" s="99" t="s">
        <v>133</v>
      </c>
      <c r="V305" s="5">
        <f t="shared" si="25"/>
        <v>13.284993451290966</v>
      </c>
      <c r="W305" s="5">
        <f t="shared" si="25"/>
        <v>16.538716769979299</v>
      </c>
      <c r="X305" s="5">
        <f t="shared" si="25"/>
        <v>18.799687784175045</v>
      </c>
      <c r="Y305" s="129">
        <v>18.352502061430634</v>
      </c>
      <c r="Z305" s="5">
        <f t="shared" si="23"/>
        <v>19.729834087483422</v>
      </c>
      <c r="AA305" s="5">
        <f t="shared" si="23"/>
        <v>18.11102177114865</v>
      </c>
      <c r="AB305" s="5">
        <f t="shared" si="23"/>
        <v>16.356264995099583</v>
      </c>
      <c r="AC305" s="5">
        <f t="shared" si="23"/>
        <v>10.277401154401156</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377</v>
      </c>
      <c r="K306" s="241">
        <f t="shared" si="21"/>
        <v>177.45267857142855</v>
      </c>
      <c r="L306" s="241">
        <f t="shared" si="21"/>
        <v>177.45267857142855</v>
      </c>
      <c r="M306" s="241">
        <f t="shared" si="21"/>
        <v>177.45267857142855</v>
      </c>
      <c r="N306" s="128">
        <v>177.45267857142855</v>
      </c>
      <c r="O306" s="241">
        <f t="shared" si="26"/>
        <v>177.45267857142855</v>
      </c>
      <c r="P306" s="241">
        <f t="shared" si="26"/>
        <v>177.45267857142855</v>
      </c>
      <c r="Q306" s="241">
        <f t="shared" si="26"/>
        <v>177.45267857142855</v>
      </c>
      <c r="R306" s="241">
        <f t="shared" si="26"/>
        <v>177.45267857142855</v>
      </c>
      <c r="S306" s="241">
        <f t="shared" si="26"/>
        <v>177.45267857142855</v>
      </c>
      <c r="T306" s="86"/>
      <c r="U306" s="99" t="s">
        <v>134</v>
      </c>
      <c r="V306" s="5">
        <f t="shared" si="25"/>
        <v>20.241876775271511</v>
      </c>
      <c r="W306" s="5">
        <f t="shared" si="25"/>
        <v>25.199460436806298</v>
      </c>
      <c r="X306" s="5">
        <f t="shared" si="25"/>
        <v>28.644422365437403</v>
      </c>
      <c r="Y306" s="129">
        <v>27.963061224489795</v>
      </c>
      <c r="Z306" s="5">
        <f t="shared" si="23"/>
        <v>30.061653538608429</v>
      </c>
      <c r="AA306" s="5">
        <f t="shared" si="23"/>
        <v>27.595126208378087</v>
      </c>
      <c r="AB306" s="5">
        <f t="shared" si="23"/>
        <v>24.921465091299677</v>
      </c>
      <c r="AC306" s="5">
        <f t="shared" si="23"/>
        <v>15.659314285714286</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378</v>
      </c>
      <c r="K307" s="241">
        <f t="shared" si="21"/>
        <v>0</v>
      </c>
      <c r="L307" s="241">
        <f t="shared" si="21"/>
        <v>0</v>
      </c>
      <c r="M307" s="241">
        <f t="shared" si="21"/>
        <v>0</v>
      </c>
      <c r="N307" s="128">
        <v>0</v>
      </c>
      <c r="O307" s="241">
        <f t="shared" si="26"/>
        <v>0</v>
      </c>
      <c r="P307" s="241">
        <f t="shared" si="26"/>
        <v>0</v>
      </c>
      <c r="Q307" s="241">
        <f t="shared" si="26"/>
        <v>0</v>
      </c>
      <c r="R307" s="241">
        <f t="shared" si="26"/>
        <v>0</v>
      </c>
      <c r="S307" s="241">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379</v>
      </c>
      <c r="K308" s="241">
        <f t="shared" si="21"/>
        <v>0</v>
      </c>
      <c r="L308" s="241">
        <f t="shared" si="21"/>
        <v>0</v>
      </c>
      <c r="M308" s="241">
        <f t="shared" si="21"/>
        <v>0</v>
      </c>
      <c r="N308" s="128">
        <v>0</v>
      </c>
      <c r="O308" s="241">
        <f t="shared" si="26"/>
        <v>0</v>
      </c>
      <c r="P308" s="241">
        <f t="shared" si="26"/>
        <v>0</v>
      </c>
      <c r="Q308" s="241">
        <f t="shared" si="26"/>
        <v>0</v>
      </c>
      <c r="R308" s="241">
        <f t="shared" si="26"/>
        <v>0</v>
      </c>
      <c r="S308" s="241">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380</v>
      </c>
      <c r="K309" s="241">
        <f t="shared" si="21"/>
        <v>0</v>
      </c>
      <c r="L309" s="241">
        <f t="shared" si="21"/>
        <v>0</v>
      </c>
      <c r="M309" s="241">
        <f t="shared" si="21"/>
        <v>0</v>
      </c>
      <c r="N309" s="128">
        <v>0</v>
      </c>
      <c r="O309" s="241">
        <f t="shared" si="26"/>
        <v>0</v>
      </c>
      <c r="P309" s="241">
        <f t="shared" si="26"/>
        <v>0</v>
      </c>
      <c r="Q309" s="241">
        <f t="shared" si="26"/>
        <v>0</v>
      </c>
      <c r="R309" s="241">
        <f t="shared" si="26"/>
        <v>0</v>
      </c>
      <c r="S309" s="241">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381</v>
      </c>
      <c r="K310" s="241">
        <f t="shared" si="21"/>
        <v>0</v>
      </c>
      <c r="L310" s="241">
        <f t="shared" si="21"/>
        <v>0</v>
      </c>
      <c r="M310" s="241">
        <f t="shared" si="21"/>
        <v>0</v>
      </c>
      <c r="N310" s="128">
        <v>0</v>
      </c>
      <c r="O310" s="241">
        <f t="shared" si="26"/>
        <v>0</v>
      </c>
      <c r="P310" s="241">
        <f t="shared" si="26"/>
        <v>0</v>
      </c>
      <c r="Q310" s="241">
        <f t="shared" si="26"/>
        <v>0</v>
      </c>
      <c r="R310" s="241">
        <f t="shared" si="26"/>
        <v>0</v>
      </c>
      <c r="S310" s="241">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382</v>
      </c>
      <c r="K311" s="241">
        <f t="shared" si="21"/>
        <v>0</v>
      </c>
      <c r="L311" s="241">
        <f t="shared" si="21"/>
        <v>0</v>
      </c>
      <c r="M311" s="241">
        <f t="shared" si="21"/>
        <v>0</v>
      </c>
      <c r="N311" s="128">
        <v>0</v>
      </c>
      <c r="O311" s="241">
        <f t="shared" si="26"/>
        <v>0</v>
      </c>
      <c r="P311" s="241">
        <f t="shared" si="26"/>
        <v>0</v>
      </c>
      <c r="Q311" s="241">
        <f t="shared" si="26"/>
        <v>0</v>
      </c>
      <c r="R311" s="241">
        <f t="shared" si="26"/>
        <v>0</v>
      </c>
      <c r="S311" s="241">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790</v>
      </c>
      <c r="J312" s="99" t="s">
        <v>373</v>
      </c>
      <c r="K312" s="241">
        <f t="shared" ref="K312:M331" si="28">$N312</f>
        <v>0</v>
      </c>
      <c r="L312" s="241">
        <f t="shared" si="28"/>
        <v>0</v>
      </c>
      <c r="M312" s="241">
        <f t="shared" si="28"/>
        <v>0</v>
      </c>
      <c r="N312" s="128">
        <v>0</v>
      </c>
      <c r="O312" s="241">
        <f t="shared" si="26"/>
        <v>0</v>
      </c>
      <c r="P312" s="241">
        <f t="shared" si="26"/>
        <v>0</v>
      </c>
      <c r="Q312" s="241">
        <f t="shared" si="26"/>
        <v>0</v>
      </c>
      <c r="R312" s="241">
        <f t="shared" si="26"/>
        <v>0</v>
      </c>
      <c r="S312" s="241">
        <f t="shared" si="26"/>
        <v>0</v>
      </c>
      <c r="T312" s="86"/>
      <c r="U312" s="99" t="s">
        <v>371</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374</v>
      </c>
      <c r="K313" s="241">
        <f t="shared" si="28"/>
        <v>28.418998917748922</v>
      </c>
      <c r="L313" s="241">
        <f t="shared" si="28"/>
        <v>28.418998917748922</v>
      </c>
      <c r="M313" s="241">
        <f t="shared" si="28"/>
        <v>28.418998917748922</v>
      </c>
      <c r="N313" s="128">
        <v>28.418998917748922</v>
      </c>
      <c r="O313" s="241">
        <f t="shared" si="26"/>
        <v>28.418998917748922</v>
      </c>
      <c r="P313" s="241">
        <f t="shared" si="26"/>
        <v>28.418998917748922</v>
      </c>
      <c r="Q313" s="241">
        <f t="shared" si="26"/>
        <v>28.418998917748922</v>
      </c>
      <c r="R313" s="241">
        <f t="shared" si="26"/>
        <v>28.418998917748922</v>
      </c>
      <c r="S313" s="241">
        <f t="shared" si="26"/>
        <v>28.418998917748922</v>
      </c>
      <c r="T313" s="86"/>
      <c r="U313" s="99" t="s">
        <v>131</v>
      </c>
      <c r="V313" s="5">
        <f t="shared" si="25"/>
        <v>3.5271437032932922</v>
      </c>
      <c r="W313" s="5">
        <f t="shared" si="25"/>
        <v>4.391001842015589</v>
      </c>
      <c r="X313" s="5">
        <f t="shared" si="25"/>
        <v>4.9912858922327326</v>
      </c>
      <c r="Y313" s="129">
        <v>4.872558825338519</v>
      </c>
      <c r="Z313" s="5">
        <f t="shared" si="27"/>
        <v>5.2382381913726972</v>
      </c>
      <c r="AA313" s="5">
        <f t="shared" si="27"/>
        <v>4.8084462092156439</v>
      </c>
      <c r="AB313" s="5">
        <f t="shared" si="27"/>
        <v>4.3425611987227501</v>
      </c>
      <c r="AC313" s="5">
        <f t="shared" si="27"/>
        <v>2.728632942189571</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375</v>
      </c>
      <c r="K314" s="241">
        <f t="shared" si="28"/>
        <v>260.43408279220779</v>
      </c>
      <c r="L314" s="241">
        <f t="shared" si="28"/>
        <v>260.43408279220779</v>
      </c>
      <c r="M314" s="241">
        <f t="shared" si="28"/>
        <v>260.43408279220779</v>
      </c>
      <c r="N314" s="128">
        <v>260.43408279220779</v>
      </c>
      <c r="O314" s="241">
        <f t="shared" si="26"/>
        <v>260.43408279220779</v>
      </c>
      <c r="P314" s="241">
        <f t="shared" si="26"/>
        <v>260.43408279220779</v>
      </c>
      <c r="Q314" s="241">
        <f t="shared" si="26"/>
        <v>260.43408279220779</v>
      </c>
      <c r="R314" s="241">
        <f t="shared" si="26"/>
        <v>260.43408279220779</v>
      </c>
      <c r="S314" s="241">
        <f t="shared" si="26"/>
        <v>260.43408279220779</v>
      </c>
      <c r="T314" s="86"/>
      <c r="U314" s="99" t="s">
        <v>132</v>
      </c>
      <c r="V314" s="5">
        <f t="shared" si="25"/>
        <v>5.058170802436682</v>
      </c>
      <c r="W314" s="5">
        <f t="shared" si="25"/>
        <v>6.2970038022525321</v>
      </c>
      <c r="X314" s="5">
        <f t="shared" si="25"/>
        <v>7.1578531215308381</v>
      </c>
      <c r="Y314" s="129">
        <v>6.9875902023697805</v>
      </c>
      <c r="Z314" s="5">
        <f t="shared" si="27"/>
        <v>7.511999993385837</v>
      </c>
      <c r="AA314" s="5">
        <f t="shared" si="27"/>
        <v>6.8956482260228098</v>
      </c>
      <c r="AB314" s="5">
        <f t="shared" si="27"/>
        <v>6.2275365312348221</v>
      </c>
      <c r="AC314" s="5">
        <f t="shared" si="27"/>
        <v>3.9130505133270774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376</v>
      </c>
      <c r="K315" s="241">
        <f t="shared" si="28"/>
        <v>212.01660984848485</v>
      </c>
      <c r="L315" s="241">
        <f t="shared" si="28"/>
        <v>212.01660984848485</v>
      </c>
      <c r="M315" s="241">
        <f t="shared" si="28"/>
        <v>212.01660984848485</v>
      </c>
      <c r="N315" s="128">
        <v>212.01660984848485</v>
      </c>
      <c r="O315" s="241">
        <f t="shared" si="26"/>
        <v>212.01660984848485</v>
      </c>
      <c r="P315" s="241">
        <f t="shared" si="26"/>
        <v>212.01660984848485</v>
      </c>
      <c r="Q315" s="241">
        <f t="shared" si="26"/>
        <v>212.01660984848485</v>
      </c>
      <c r="R315" s="241">
        <f t="shared" si="26"/>
        <v>212.01660984848485</v>
      </c>
      <c r="S315" s="241">
        <f t="shared" si="26"/>
        <v>212.01660984848485</v>
      </c>
      <c r="T315" s="86"/>
      <c r="U315" s="99" t="s">
        <v>133</v>
      </c>
      <c r="V315" s="5">
        <f t="shared" si="25"/>
        <v>13.284993451290966</v>
      </c>
      <c r="W315" s="5">
        <f t="shared" si="25"/>
        <v>16.538716769979299</v>
      </c>
      <c r="X315" s="5">
        <f t="shared" si="25"/>
        <v>18.799687784175045</v>
      </c>
      <c r="Y315" s="129">
        <v>18.352502061430634</v>
      </c>
      <c r="Z315" s="5">
        <f t="shared" si="27"/>
        <v>19.729834087483422</v>
      </c>
      <c r="AA315" s="5">
        <f t="shared" si="27"/>
        <v>18.11102177114865</v>
      </c>
      <c r="AB315" s="5">
        <f t="shared" si="27"/>
        <v>16.356264995099583</v>
      </c>
      <c r="AC315" s="5">
        <f t="shared" si="27"/>
        <v>10.277401154401156</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377</v>
      </c>
      <c r="K316" s="241">
        <f t="shared" si="28"/>
        <v>175.09925595238099</v>
      </c>
      <c r="L316" s="241">
        <f t="shared" si="28"/>
        <v>175.09925595238099</v>
      </c>
      <c r="M316" s="241">
        <f t="shared" si="28"/>
        <v>175.09925595238099</v>
      </c>
      <c r="N316" s="128">
        <v>175.09925595238099</v>
      </c>
      <c r="O316" s="241">
        <f t="shared" si="26"/>
        <v>175.09925595238099</v>
      </c>
      <c r="P316" s="241">
        <f t="shared" si="26"/>
        <v>175.09925595238099</v>
      </c>
      <c r="Q316" s="241">
        <f t="shared" si="26"/>
        <v>175.09925595238099</v>
      </c>
      <c r="R316" s="241">
        <f t="shared" si="26"/>
        <v>175.09925595238099</v>
      </c>
      <c r="S316" s="241">
        <f t="shared" si="26"/>
        <v>175.09925595238099</v>
      </c>
      <c r="T316" s="86"/>
      <c r="U316" s="99" t="s">
        <v>134</v>
      </c>
      <c r="V316" s="5">
        <f t="shared" si="25"/>
        <v>10.051148066926572</v>
      </c>
      <c r="W316" s="5">
        <f t="shared" si="25"/>
        <v>12.51284704817599</v>
      </c>
      <c r="X316" s="5">
        <f t="shared" si="25"/>
        <v>14.223450408428475</v>
      </c>
      <c r="Y316" s="129">
        <v>13.885119047619044</v>
      </c>
      <c r="Z316" s="5">
        <f t="shared" si="27"/>
        <v>14.927179638912094</v>
      </c>
      <c r="AA316" s="5">
        <f t="shared" si="27"/>
        <v>13.702420112781951</v>
      </c>
      <c r="AB316" s="5">
        <f t="shared" si="27"/>
        <v>12.374807852965745</v>
      </c>
      <c r="AC316" s="5">
        <f t="shared" si="27"/>
        <v>7.7756666666666652</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378</v>
      </c>
      <c r="K317" s="241">
        <f t="shared" si="28"/>
        <v>0</v>
      </c>
      <c r="L317" s="241">
        <f t="shared" si="28"/>
        <v>0</v>
      </c>
      <c r="M317" s="241">
        <f t="shared" si="28"/>
        <v>0</v>
      </c>
      <c r="N317" s="128">
        <v>0</v>
      </c>
      <c r="O317" s="241">
        <f t="shared" si="26"/>
        <v>0</v>
      </c>
      <c r="P317" s="241">
        <f t="shared" si="26"/>
        <v>0</v>
      </c>
      <c r="Q317" s="241">
        <f t="shared" si="26"/>
        <v>0</v>
      </c>
      <c r="R317" s="241">
        <f t="shared" si="26"/>
        <v>0</v>
      </c>
      <c r="S317" s="241">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379</v>
      </c>
      <c r="K318" s="241">
        <f t="shared" si="28"/>
        <v>0</v>
      </c>
      <c r="L318" s="241">
        <f t="shared" si="28"/>
        <v>0</v>
      </c>
      <c r="M318" s="241">
        <f t="shared" si="28"/>
        <v>0</v>
      </c>
      <c r="N318" s="128">
        <v>0</v>
      </c>
      <c r="O318" s="241">
        <f t="shared" si="26"/>
        <v>0</v>
      </c>
      <c r="P318" s="241">
        <f t="shared" si="26"/>
        <v>0</v>
      </c>
      <c r="Q318" s="241">
        <f t="shared" si="26"/>
        <v>0</v>
      </c>
      <c r="R318" s="241">
        <f t="shared" si="26"/>
        <v>0</v>
      </c>
      <c r="S318" s="241">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380</v>
      </c>
      <c r="K319" s="241">
        <f t="shared" si="28"/>
        <v>0</v>
      </c>
      <c r="L319" s="241">
        <f t="shared" si="28"/>
        <v>0</v>
      </c>
      <c r="M319" s="241">
        <f t="shared" si="28"/>
        <v>0</v>
      </c>
      <c r="N319" s="128">
        <v>0</v>
      </c>
      <c r="O319" s="241">
        <f t="shared" si="26"/>
        <v>0</v>
      </c>
      <c r="P319" s="241">
        <f t="shared" si="26"/>
        <v>0</v>
      </c>
      <c r="Q319" s="241">
        <f t="shared" si="26"/>
        <v>0</v>
      </c>
      <c r="R319" s="241">
        <f t="shared" si="26"/>
        <v>0</v>
      </c>
      <c r="S319" s="241">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381</v>
      </c>
      <c r="K320" s="241">
        <f t="shared" si="28"/>
        <v>0</v>
      </c>
      <c r="L320" s="241">
        <f t="shared" si="28"/>
        <v>0</v>
      </c>
      <c r="M320" s="241">
        <f t="shared" si="28"/>
        <v>0</v>
      </c>
      <c r="N320" s="128">
        <v>0</v>
      </c>
      <c r="O320" s="241">
        <f t="shared" si="26"/>
        <v>0</v>
      </c>
      <c r="P320" s="241">
        <f t="shared" si="26"/>
        <v>0</v>
      </c>
      <c r="Q320" s="241">
        <f t="shared" si="26"/>
        <v>0</v>
      </c>
      <c r="R320" s="241">
        <f t="shared" si="26"/>
        <v>0</v>
      </c>
      <c r="S320" s="241">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382</v>
      </c>
      <c r="K321" s="241">
        <f t="shared" si="28"/>
        <v>0</v>
      </c>
      <c r="L321" s="241">
        <f t="shared" si="28"/>
        <v>0</v>
      </c>
      <c r="M321" s="241">
        <f t="shared" si="28"/>
        <v>0</v>
      </c>
      <c r="N321" s="128">
        <v>0</v>
      </c>
      <c r="O321" s="241">
        <f t="shared" si="26"/>
        <v>0</v>
      </c>
      <c r="P321" s="241">
        <f t="shared" si="26"/>
        <v>0</v>
      </c>
      <c r="Q321" s="241">
        <f t="shared" si="26"/>
        <v>0</v>
      </c>
      <c r="R321" s="241">
        <f t="shared" si="26"/>
        <v>0</v>
      </c>
      <c r="S321" s="241">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791</v>
      </c>
      <c r="J322" s="99" t="s">
        <v>373</v>
      </c>
      <c r="K322" s="241">
        <f t="shared" si="28"/>
        <v>100</v>
      </c>
      <c r="L322" s="241">
        <f t="shared" si="28"/>
        <v>100</v>
      </c>
      <c r="M322" s="241">
        <f t="shared" si="28"/>
        <v>100</v>
      </c>
      <c r="N322" s="128">
        <v>100</v>
      </c>
      <c r="O322" s="241">
        <f t="shared" si="26"/>
        <v>100</v>
      </c>
      <c r="P322" s="241">
        <f t="shared" si="26"/>
        <v>100</v>
      </c>
      <c r="Q322" s="241">
        <f t="shared" si="26"/>
        <v>100</v>
      </c>
      <c r="R322" s="241">
        <f t="shared" si="26"/>
        <v>100</v>
      </c>
      <c r="S322" s="241">
        <f t="shared" si="26"/>
        <v>100</v>
      </c>
      <c r="T322" s="86"/>
      <c r="U322" s="99" t="s">
        <v>371</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374</v>
      </c>
      <c r="K323" s="241">
        <f t="shared" si="28"/>
        <v>100</v>
      </c>
      <c r="L323" s="241">
        <f t="shared" si="28"/>
        <v>100</v>
      </c>
      <c r="M323" s="241">
        <f t="shared" si="28"/>
        <v>100</v>
      </c>
      <c r="N323" s="128">
        <v>100</v>
      </c>
      <c r="O323" s="241">
        <f t="shared" si="26"/>
        <v>100</v>
      </c>
      <c r="P323" s="241">
        <f t="shared" si="26"/>
        <v>100</v>
      </c>
      <c r="Q323" s="241">
        <f t="shared" si="26"/>
        <v>100</v>
      </c>
      <c r="R323" s="241">
        <f t="shared" si="26"/>
        <v>100</v>
      </c>
      <c r="S323" s="241">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375</v>
      </c>
      <c r="K324" s="241">
        <f t="shared" si="28"/>
        <v>100</v>
      </c>
      <c r="L324" s="241">
        <f t="shared" si="28"/>
        <v>100</v>
      </c>
      <c r="M324" s="241">
        <f t="shared" si="28"/>
        <v>100</v>
      </c>
      <c r="N324" s="128">
        <v>100</v>
      </c>
      <c r="O324" s="241">
        <f t="shared" si="26"/>
        <v>100</v>
      </c>
      <c r="P324" s="241">
        <f t="shared" si="26"/>
        <v>100</v>
      </c>
      <c r="Q324" s="241">
        <f t="shared" si="26"/>
        <v>100</v>
      </c>
      <c r="R324" s="241">
        <f t="shared" si="26"/>
        <v>100</v>
      </c>
      <c r="S324" s="241">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376</v>
      </c>
      <c r="K325" s="241">
        <f t="shared" si="28"/>
        <v>100</v>
      </c>
      <c r="L325" s="241">
        <f t="shared" si="28"/>
        <v>100</v>
      </c>
      <c r="M325" s="241">
        <f t="shared" si="28"/>
        <v>100</v>
      </c>
      <c r="N325" s="128">
        <v>100</v>
      </c>
      <c r="O325" s="241">
        <f t="shared" si="26"/>
        <v>100</v>
      </c>
      <c r="P325" s="241">
        <f t="shared" si="26"/>
        <v>100</v>
      </c>
      <c r="Q325" s="241">
        <f t="shared" si="26"/>
        <v>100</v>
      </c>
      <c r="R325" s="241">
        <f t="shared" si="26"/>
        <v>100</v>
      </c>
      <c r="S325" s="241">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377</v>
      </c>
      <c r="K326" s="241">
        <f t="shared" si="28"/>
        <v>100</v>
      </c>
      <c r="L326" s="241">
        <f t="shared" si="28"/>
        <v>100</v>
      </c>
      <c r="M326" s="241">
        <f t="shared" si="28"/>
        <v>100</v>
      </c>
      <c r="N326" s="128">
        <v>100</v>
      </c>
      <c r="O326" s="241">
        <f t="shared" si="26"/>
        <v>100</v>
      </c>
      <c r="P326" s="241">
        <f t="shared" si="26"/>
        <v>100</v>
      </c>
      <c r="Q326" s="241">
        <f t="shared" si="26"/>
        <v>100</v>
      </c>
      <c r="R326" s="241">
        <f t="shared" si="26"/>
        <v>100</v>
      </c>
      <c r="S326" s="241">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378</v>
      </c>
      <c r="K327" s="241">
        <f t="shared" si="28"/>
        <v>100</v>
      </c>
      <c r="L327" s="241">
        <f t="shared" si="28"/>
        <v>100</v>
      </c>
      <c r="M327" s="241">
        <f t="shared" si="28"/>
        <v>100</v>
      </c>
      <c r="N327" s="128">
        <v>100</v>
      </c>
      <c r="O327" s="241">
        <f t="shared" si="26"/>
        <v>100</v>
      </c>
      <c r="P327" s="241">
        <f t="shared" si="26"/>
        <v>100</v>
      </c>
      <c r="Q327" s="241">
        <f t="shared" si="26"/>
        <v>100</v>
      </c>
      <c r="R327" s="241">
        <f t="shared" si="26"/>
        <v>100</v>
      </c>
      <c r="S327" s="241">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379</v>
      </c>
      <c r="K328" s="241">
        <f t="shared" si="28"/>
        <v>100</v>
      </c>
      <c r="L328" s="241">
        <f t="shared" si="28"/>
        <v>100</v>
      </c>
      <c r="M328" s="241">
        <f t="shared" si="28"/>
        <v>100</v>
      </c>
      <c r="N328" s="128">
        <v>100</v>
      </c>
      <c r="O328" s="241">
        <f t="shared" si="26"/>
        <v>100</v>
      </c>
      <c r="P328" s="241">
        <f t="shared" si="26"/>
        <v>100</v>
      </c>
      <c r="Q328" s="241">
        <f t="shared" si="26"/>
        <v>100</v>
      </c>
      <c r="R328" s="241">
        <f t="shared" si="26"/>
        <v>100</v>
      </c>
      <c r="S328" s="241">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380</v>
      </c>
      <c r="K329" s="241">
        <f t="shared" si="28"/>
        <v>100</v>
      </c>
      <c r="L329" s="241">
        <f t="shared" si="28"/>
        <v>100</v>
      </c>
      <c r="M329" s="241">
        <f t="shared" si="28"/>
        <v>100</v>
      </c>
      <c r="N329" s="128">
        <v>100</v>
      </c>
      <c r="O329" s="241">
        <f t="shared" si="26"/>
        <v>100</v>
      </c>
      <c r="P329" s="241">
        <f t="shared" si="26"/>
        <v>100</v>
      </c>
      <c r="Q329" s="241">
        <f t="shared" si="26"/>
        <v>100</v>
      </c>
      <c r="R329" s="241">
        <f t="shared" si="26"/>
        <v>100</v>
      </c>
      <c r="S329" s="241">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381</v>
      </c>
      <c r="K330" s="241">
        <f t="shared" si="28"/>
        <v>100</v>
      </c>
      <c r="L330" s="241">
        <f t="shared" si="28"/>
        <v>100</v>
      </c>
      <c r="M330" s="241">
        <f t="shared" si="28"/>
        <v>100</v>
      </c>
      <c r="N330" s="128">
        <v>100</v>
      </c>
      <c r="O330" s="241">
        <f t="shared" si="26"/>
        <v>100</v>
      </c>
      <c r="P330" s="241">
        <f t="shared" si="26"/>
        <v>100</v>
      </c>
      <c r="Q330" s="241">
        <f t="shared" si="26"/>
        <v>100</v>
      </c>
      <c r="R330" s="241">
        <f t="shared" si="26"/>
        <v>100</v>
      </c>
      <c r="S330" s="241">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382</v>
      </c>
      <c r="K331" s="241">
        <f t="shared" si="28"/>
        <v>100</v>
      </c>
      <c r="L331" s="241">
        <f t="shared" si="28"/>
        <v>100</v>
      </c>
      <c r="M331" s="241">
        <f t="shared" si="28"/>
        <v>100</v>
      </c>
      <c r="N331" s="128">
        <v>100</v>
      </c>
      <c r="O331" s="241">
        <f t="shared" si="26"/>
        <v>100</v>
      </c>
      <c r="P331" s="241">
        <f t="shared" si="26"/>
        <v>100</v>
      </c>
      <c r="Q331" s="241">
        <f t="shared" si="26"/>
        <v>100</v>
      </c>
      <c r="R331" s="241">
        <f t="shared" si="26"/>
        <v>100</v>
      </c>
      <c r="S331" s="241">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1261</v>
      </c>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446</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369</v>
      </c>
      <c r="AF344" s="98"/>
      <c r="AG344" s="16"/>
      <c r="AH344" s="8"/>
      <c r="AI344"/>
      <c r="AJ344"/>
      <c r="AK344"/>
      <c r="AL344" s="932">
        <v>4</v>
      </c>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363</v>
      </c>
      <c r="L345" s="23" t="s">
        <v>364</v>
      </c>
      <c r="M345" s="23" t="s">
        <v>366</v>
      </c>
      <c r="N345" s="23" t="s">
        <v>367</v>
      </c>
      <c r="O345" s="23" t="s">
        <v>368</v>
      </c>
      <c r="P345" s="23" t="s">
        <v>370</v>
      </c>
      <c r="Q345" s="23" t="s">
        <v>877</v>
      </c>
      <c r="R345" s="23" t="s">
        <v>878</v>
      </c>
      <c r="S345" s="23" t="s">
        <v>1147</v>
      </c>
      <c r="T345" s="23"/>
      <c r="U345" s="23"/>
      <c r="V345" s="23" t="s">
        <v>363</v>
      </c>
      <c r="W345" s="23" t="s">
        <v>364</v>
      </c>
      <c r="X345" s="23" t="s">
        <v>366</v>
      </c>
      <c r="Y345" s="23" t="s">
        <v>367</v>
      </c>
      <c r="Z345" s="23" t="s">
        <v>368</v>
      </c>
      <c r="AA345" s="23" t="s">
        <v>370</v>
      </c>
      <c r="AB345" s="23" t="s">
        <v>877</v>
      </c>
      <c r="AC345" s="23" t="s">
        <v>878</v>
      </c>
      <c r="AD345" s="23" t="s">
        <v>1147</v>
      </c>
      <c r="AE345" s="23" t="s">
        <v>368</v>
      </c>
      <c r="AF345" s="23" t="s">
        <v>368</v>
      </c>
      <c r="AG345" s="16"/>
      <c r="AH345" s="8"/>
      <c r="AJ345" s="24" t="s">
        <v>1260</v>
      </c>
      <c r="AK345" s="23" t="s">
        <v>1255</v>
      </c>
      <c r="AL345" s="23" t="s">
        <v>1256</v>
      </c>
      <c r="AM345" s="23" t="s">
        <v>1257</v>
      </c>
      <c r="AN345" s="23" t="s">
        <v>1259</v>
      </c>
      <c r="AO345" s="23" t="s">
        <v>1258</v>
      </c>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813</v>
      </c>
      <c r="J346" s="99" t="s">
        <v>371</v>
      </c>
      <c r="K346" s="241">
        <f t="shared" ref="K346:Q361" si="29">$N346</f>
        <v>0</v>
      </c>
      <c r="L346" s="241">
        <f t="shared" si="29"/>
        <v>0</v>
      </c>
      <c r="M346" s="241">
        <f>$N346</f>
        <v>0</v>
      </c>
      <c r="N346" s="128">
        <v>0</v>
      </c>
      <c r="O346" s="241">
        <f t="shared" si="29"/>
        <v>0</v>
      </c>
      <c r="P346" s="241">
        <f t="shared" si="29"/>
        <v>0</v>
      </c>
      <c r="Q346" s="241">
        <f>$N346</f>
        <v>0</v>
      </c>
      <c r="R346" s="241">
        <f t="shared" ref="R346:S361" si="30">$N346</f>
        <v>0</v>
      </c>
      <c r="S346" s="241">
        <f t="shared" si="30"/>
        <v>0</v>
      </c>
      <c r="T346" s="86"/>
      <c r="U346" s="99" t="s">
        <v>371</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58">
        <v>43560</v>
      </c>
      <c r="AJ346">
        <f>AI347-AI346</f>
        <v>43</v>
      </c>
      <c r="AK346" s="930">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1">
        <f>AK346*(1-$AN346)*(1-(1-$I494)^$AJ346)+AL346*(1-$AN346)*AJ346*(1-(((1 -(1 -$I494)^($AJ346+1)) /$I494-1)/$AJ346))</f>
        <v>1.6883296214835619</v>
      </c>
      <c r="AN346" s="928">
        <v>0</v>
      </c>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131</v>
      </c>
      <c r="K347" s="241">
        <f t="shared" si="29"/>
        <v>155.01193181818181</v>
      </c>
      <c r="L347" s="241">
        <f t="shared" si="29"/>
        <v>155.01193181818181</v>
      </c>
      <c r="M347" s="241">
        <f t="shared" si="29"/>
        <v>155.01193181818181</v>
      </c>
      <c r="N347" s="128">
        <v>155.01193181818181</v>
      </c>
      <c r="O347" s="241">
        <f t="shared" si="29"/>
        <v>155.01193181818181</v>
      </c>
      <c r="P347" s="241">
        <f t="shared" si="29"/>
        <v>155.01193181818181</v>
      </c>
      <c r="Q347" s="241">
        <f t="shared" si="29"/>
        <v>155.01193181818181</v>
      </c>
      <c r="R347" s="241">
        <f t="shared" si="30"/>
        <v>155.01193181818181</v>
      </c>
      <c r="S347" s="241">
        <f t="shared" si="30"/>
        <v>155.01193181818181</v>
      </c>
      <c r="T347" s="86"/>
      <c r="U347" s="99" t="s">
        <v>131</v>
      </c>
      <c r="V347" s="5">
        <f t="shared" ref="V347:X378" si="32">V$227*$Y347</f>
        <v>5.3823076365393261</v>
      </c>
      <c r="W347" s="5">
        <f t="shared" si="31"/>
        <v>6.7005273202427098</v>
      </c>
      <c r="X347" s="5">
        <f t="shared" si="31"/>
        <v>7.6165414380003131</v>
      </c>
      <c r="Y347" s="129">
        <v>7.4353677596463568</v>
      </c>
      <c r="Z347" s="5">
        <f t="shared" si="31"/>
        <v>7.993382688976542</v>
      </c>
      <c r="AA347" s="5">
        <f t="shared" si="31"/>
        <v>7.3375339733352201</v>
      </c>
      <c r="AB347" s="5">
        <f t="shared" si="31"/>
        <v>6.6266084594742969</v>
      </c>
      <c r="AC347" s="5">
        <f t="shared" si="31"/>
        <v>4.1638059454019603</v>
      </c>
      <c r="AD347" s="129">
        <v>0</v>
      </c>
      <c r="AE347" s="86">
        <v>733</v>
      </c>
      <c r="AF347" s="86">
        <v>20</v>
      </c>
      <c r="AG347" s="16"/>
      <c r="AH347" s="8"/>
      <c r="AI347" s="658">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6.6295987084607599</v>
      </c>
      <c r="AM347" s="931">
        <f>AK347*(1-$AN347)*(1-(1-$I495)^$AJ347)+AL347*(1-$AN347)*AJ347*(1-(((1 -(1 -$I495)^($AJ347+1)) /$I495-1)/$AJ347))</f>
        <v>5.9251655772376299</v>
      </c>
      <c r="AN347" s="928">
        <v>0</v>
      </c>
      <c r="AO347"/>
      <c r="AP347"/>
      <c r="AQ347"/>
      <c r="AR347"/>
      <c r="AS347"/>
      <c r="AT347"/>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132</v>
      </c>
      <c r="K348" s="241">
        <f t="shared" si="29"/>
        <v>383.42670454545453</v>
      </c>
      <c r="L348" s="241">
        <f t="shared" si="29"/>
        <v>383.42670454545453</v>
      </c>
      <c r="M348" s="241">
        <f t="shared" si="29"/>
        <v>383.42670454545453</v>
      </c>
      <c r="N348" s="128">
        <v>383.42670454545453</v>
      </c>
      <c r="O348" s="241">
        <f t="shared" si="29"/>
        <v>383.42670454545453</v>
      </c>
      <c r="P348" s="241">
        <f t="shared" si="29"/>
        <v>383.42670454545453</v>
      </c>
      <c r="Q348" s="241">
        <f t="shared" si="29"/>
        <v>383.42670454545453</v>
      </c>
      <c r="R348" s="241">
        <f t="shared" si="30"/>
        <v>383.42670454545453</v>
      </c>
      <c r="S348" s="241">
        <f t="shared" si="30"/>
        <v>383.42670454545453</v>
      </c>
      <c r="T348" s="86"/>
      <c r="U348" s="99" t="s">
        <v>132</v>
      </c>
      <c r="V348" s="5">
        <f t="shared" si="32"/>
        <v>8.5436467246530547</v>
      </c>
      <c r="W348" s="5">
        <f t="shared" si="31"/>
        <v>10.636132707168727</v>
      </c>
      <c r="X348" s="5">
        <f t="shared" si="31"/>
        <v>12.090174643342346</v>
      </c>
      <c r="Y348" s="129">
        <v>11.802587235080159</v>
      </c>
      <c r="Z348" s="5">
        <f t="shared" si="31"/>
        <v>12.688356452527696</v>
      </c>
      <c r="AA348" s="5">
        <f t="shared" si="31"/>
        <v>11.647290034618578</v>
      </c>
      <c r="AB348" s="5">
        <f t="shared" si="31"/>
        <v>10.518797044597756</v>
      </c>
      <c r="AC348" s="5">
        <f t="shared" si="31"/>
        <v>6.6094488516448893</v>
      </c>
      <c r="AD348" s="129">
        <v>0</v>
      </c>
      <c r="AE348" s="86">
        <v>1071</v>
      </c>
      <c r="AF348" s="86">
        <v>50</v>
      </c>
      <c r="AG348" s="16"/>
      <c r="AH348" s="8"/>
      <c r="AI348" s="658">
        <v>43631</v>
      </c>
      <c r="AJ348">
        <f>(Periods!$U24-Periods!$U23)</f>
        <v>56</v>
      </c>
      <c r="AK348">
        <f>(AK347+AL347*AJ347)*(1-AN347)-AM347</f>
        <v>298.01526863818009</v>
      </c>
      <c r="AL348" cm="1">
        <f t="array" ref="AL348">IF(AK348&lt;=INDEX(K234:S234,$AL$344),INDEX(V234:AD234,$AL$344)*(AK348/INDEX(K234:S234,$AL$344)),IF(AK348&lt;=INDEX(K348:S348,$AL$344),INDEX(V234:AD234,$AL$344)+(INDEX(V348:AD348,$AL$344)-INDEX(V234:AD234,$AL$344))/(INDEX(K348:S348,$AL$344)-INDEX(K234:S234,$AL$344))*(AK348-INDEX(K234:S234,$AL$344)),INDEX(V348:AD348,$AL$344)))</f>
        <v>11.385419519037614</v>
      </c>
      <c r="AM348" s="931">
        <f t="shared" ref="AM348:AM355" si="34">AK348*(1-$AN348)*(1-(1-$I496)^$AJ348)+AL348*(1-$AN348)*AJ348*(1-(((1 -(1 -$I496)^($AJ348+1)) /$I496-1)/$AJ348))</f>
        <v>34.019341798850064</v>
      </c>
      <c r="AN348" s="928">
        <v>0</v>
      </c>
      <c r="AO348"/>
      <c r="AP348"/>
      <c r="AQ348"/>
      <c r="AR348"/>
      <c r="AS348"/>
      <c r="AT348"/>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133</v>
      </c>
      <c r="K349" s="241">
        <f t="shared" si="29"/>
        <v>1080.939204545454</v>
      </c>
      <c r="L349" s="241">
        <f t="shared" si="29"/>
        <v>1080.939204545454</v>
      </c>
      <c r="M349" s="241">
        <f t="shared" si="29"/>
        <v>1080.939204545454</v>
      </c>
      <c r="N349" s="128">
        <v>1080.939204545454</v>
      </c>
      <c r="O349" s="241">
        <f t="shared" si="29"/>
        <v>1080.939204545454</v>
      </c>
      <c r="P349" s="241">
        <f t="shared" si="29"/>
        <v>1080.939204545454</v>
      </c>
      <c r="Q349" s="241">
        <f t="shared" si="29"/>
        <v>1080.939204545454</v>
      </c>
      <c r="R349" s="241">
        <f t="shared" si="30"/>
        <v>1080.939204545454</v>
      </c>
      <c r="S349" s="241">
        <f t="shared" si="30"/>
        <v>1080.939204545454</v>
      </c>
      <c r="T349" s="86"/>
      <c r="U349" s="99" t="s">
        <v>133</v>
      </c>
      <c r="V349" s="5">
        <f t="shared" si="32"/>
        <v>25.744714690767314</v>
      </c>
      <c r="W349" s="5">
        <f t="shared" si="31"/>
        <v>32.050037973722169</v>
      </c>
      <c r="X349" s="5">
        <f t="shared" si="31"/>
        <v>36.431527049948095</v>
      </c>
      <c r="Y349" s="129">
        <v>35.564935064935057</v>
      </c>
      <c r="Z349" s="5">
        <f t="shared" si="31"/>
        <v>38.234038378775217</v>
      </c>
      <c r="AA349" s="5">
        <f t="shared" si="31"/>
        <v>35.096975393028018</v>
      </c>
      <c r="AB349" s="5">
        <f t="shared" si="31"/>
        <v>31.696468443836856</v>
      </c>
      <c r="AC349" s="5">
        <f t="shared" si="31"/>
        <v>19.916363636363634</v>
      </c>
      <c r="AD349" s="129">
        <v>0</v>
      </c>
      <c r="AE349" s="86">
        <v>1300</v>
      </c>
      <c r="AF349" s="86">
        <v>55</v>
      </c>
      <c r="AG349" s="16"/>
      <c r="AH349" s="8"/>
      <c r="AI349" s="658">
        <v>43684</v>
      </c>
      <c r="AJ349">
        <f>(Periods!$U25-Periods!$U24)</f>
        <v>21</v>
      </c>
      <c r="AK349">
        <f t="shared" si="33"/>
        <v>901.57941990543645</v>
      </c>
      <c r="AL349" cm="1">
        <f t="array" ref="AL349">IF(AK349&lt;=INDEX(K235:S235,$AL$344),INDEX(V235:AD235,$AL$344)*(AK349/INDEX(K235:S235,$AL$344)),IF(AK349&lt;=INDEX(K349:S349,$AL$344),INDEX(V235:AD235,$AL$344)+(INDEX(V349:AD349,$AL$344)-INDEX(V235:AD235,$AL$344))/(INDEX(K349:S349,$AL$344)-INDEX(K235:S235,$AL$344))*(AK349-INDEX(K235:S235,$AL$344)),INDEX(V349:AD349,$AL$344)))</f>
        <v>32.755383262684802</v>
      </c>
      <c r="AM349" s="931">
        <f t="shared" si="34"/>
        <v>88.590355180000586</v>
      </c>
      <c r="AN349" s="928">
        <v>0</v>
      </c>
      <c r="AO349"/>
      <c r="AP349"/>
      <c r="AQ349"/>
      <c r="AR349"/>
      <c r="AS349"/>
      <c r="AT349"/>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134</v>
      </c>
      <c r="K350" s="241">
        <f t="shared" si="29"/>
        <v>1358.3</v>
      </c>
      <c r="L350" s="241">
        <f t="shared" si="29"/>
        <v>1358.3</v>
      </c>
      <c r="M350" s="241">
        <f t="shared" si="29"/>
        <v>1358.3</v>
      </c>
      <c r="N350" s="128">
        <v>1358.3</v>
      </c>
      <c r="O350" s="241">
        <f t="shared" si="29"/>
        <v>1358.3</v>
      </c>
      <c r="P350" s="241">
        <f t="shared" si="29"/>
        <v>1358.3</v>
      </c>
      <c r="Q350" s="241">
        <f t="shared" si="29"/>
        <v>1358.3</v>
      </c>
      <c r="R350" s="241">
        <f t="shared" si="30"/>
        <v>1358.3</v>
      </c>
      <c r="S350" s="241">
        <f t="shared" si="30"/>
        <v>1358.3</v>
      </c>
      <c r="T350" s="86"/>
      <c r="U350" s="99" t="s">
        <v>134</v>
      </c>
      <c r="V350" s="5">
        <f t="shared" si="32"/>
        <v>22.457410287081341</v>
      </c>
      <c r="W350" s="5">
        <f t="shared" si="31"/>
        <v>27.957616199589882</v>
      </c>
      <c r="X350" s="5">
        <f t="shared" si="31"/>
        <v>31.779639439507864</v>
      </c>
      <c r="Y350" s="129">
        <v>31.023701298701301</v>
      </c>
      <c r="Z350" s="5">
        <f t="shared" si="31"/>
        <v>33.351990772385513</v>
      </c>
      <c r="AA350" s="5">
        <f t="shared" si="31"/>
        <v>30.615494702665757</v>
      </c>
      <c r="AB350" s="5">
        <f t="shared" si="31"/>
        <v>27.649193438140809</v>
      </c>
      <c r="AC350" s="5">
        <f t="shared" si="31"/>
        <v>17.373272727272731</v>
      </c>
      <c r="AD350" s="129">
        <v>0</v>
      </c>
      <c r="AE350" s="86">
        <v>1500</v>
      </c>
      <c r="AF350" s="86">
        <v>86</v>
      </c>
      <c r="AG350" s="16"/>
      <c r="AH350" s="8"/>
      <c r="AI350" s="658">
        <v>43728</v>
      </c>
      <c r="AJ350">
        <f>(Periods!$U26-Periods!$U25)</f>
        <v>28</v>
      </c>
      <c r="AK350">
        <f t="shared" si="33"/>
        <v>1500.8521132418166</v>
      </c>
      <c r="AL350" cm="1">
        <f t="array" ref="AL350">IF(AK350&lt;=INDEX(K236:S236,$AL$344),INDEX(V236:AD236,$AL$344)*(AK350/INDEX(K236:S236,$AL$344)),IF(AK350&lt;=INDEX(K350:S350,$AL$344),INDEX(V236:AD236,$AL$344)+(INDEX(V350:AD350,$AL$344)-INDEX(V236:AD236,$AL$344))/(INDEX(K350:S350,$AL$344)-INDEX(K236:S236,$AL$344))*(AK350-INDEX(K236:S236,$AL$344)),INDEX(V350:AD350,$AL$344)))</f>
        <v>31.023701298701301</v>
      </c>
      <c r="AM350" s="931">
        <f t="shared" si="34"/>
        <v>207.9401906318904</v>
      </c>
      <c r="AN350" s="928">
        <v>0</v>
      </c>
      <c r="AO350"/>
      <c r="AP350"/>
      <c r="AQ350"/>
      <c r="AR350"/>
      <c r="AS350"/>
      <c r="AT350"/>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135</v>
      </c>
      <c r="K351" s="241">
        <f t="shared" si="29"/>
        <v>831.99886363636358</v>
      </c>
      <c r="L351" s="241">
        <f t="shared" si="29"/>
        <v>831.99886363636358</v>
      </c>
      <c r="M351" s="241">
        <f t="shared" si="29"/>
        <v>831.99886363636358</v>
      </c>
      <c r="N351" s="128">
        <v>831.99886363636358</v>
      </c>
      <c r="O351" s="241">
        <f t="shared" si="29"/>
        <v>831.99886363636358</v>
      </c>
      <c r="P351" s="241">
        <f t="shared" si="29"/>
        <v>831.99886363636358</v>
      </c>
      <c r="Q351" s="241">
        <f t="shared" si="29"/>
        <v>831.99886363636358</v>
      </c>
      <c r="R351" s="241">
        <f t="shared" si="30"/>
        <v>831.99886363636358</v>
      </c>
      <c r="S351" s="241">
        <f t="shared" si="30"/>
        <v>831.99886363636358</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58">
        <v>43741</v>
      </c>
      <c r="AJ351">
        <f>(Periods!$U27-Periods!$U26)</f>
        <v>49</v>
      </c>
      <c r="AK351">
        <f t="shared" si="33"/>
        <v>2161.5755589735627</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931">
        <f t="shared" si="34"/>
        <v>666.8354872977593</v>
      </c>
      <c r="AN351" s="928">
        <v>0</v>
      </c>
      <c r="AO351"/>
      <c r="AP351"/>
      <c r="AQ351"/>
      <c r="AR351"/>
      <c r="AS351"/>
      <c r="AT351"/>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136</v>
      </c>
      <c r="K352" s="241">
        <f t="shared" si="29"/>
        <v>156.66874999999999</v>
      </c>
      <c r="L352" s="241">
        <f t="shared" si="29"/>
        <v>156.66874999999999</v>
      </c>
      <c r="M352" s="241">
        <f t="shared" si="29"/>
        <v>156.66874999999999</v>
      </c>
      <c r="N352" s="128">
        <v>156.66874999999999</v>
      </c>
      <c r="O352" s="241">
        <f t="shared" si="29"/>
        <v>156.66874999999999</v>
      </c>
      <c r="P352" s="241">
        <f t="shared" si="29"/>
        <v>156.66874999999999</v>
      </c>
      <c r="Q352" s="241">
        <f t="shared" si="29"/>
        <v>156.66874999999999</v>
      </c>
      <c r="R352" s="241">
        <f t="shared" si="30"/>
        <v>156.66874999999999</v>
      </c>
      <c r="S352" s="241">
        <f t="shared" si="30"/>
        <v>156.66874999999999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58">
        <v>43784</v>
      </c>
      <c r="AJ352">
        <f>(Periods!$U28-Periods!$U27)</f>
        <v>49</v>
      </c>
      <c r="AK352">
        <f t="shared" si="33"/>
        <v>1494.7400716758034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931">
        <f t="shared" si="34"/>
        <v>266.52828675286474</v>
      </c>
      <c r="AN352" s="928">
        <v>0</v>
      </c>
      <c r="AO352"/>
      <c r="AP352"/>
      <c r="AQ352"/>
      <c r="AR352"/>
      <c r="AS352"/>
      <c r="AT352"/>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137</v>
      </c>
      <c r="K353" s="241">
        <f t="shared" si="29"/>
        <v>2.1965909090909088</v>
      </c>
      <c r="L353" s="241">
        <f t="shared" si="29"/>
        <v>2.1965909090909088</v>
      </c>
      <c r="M353" s="241">
        <f t="shared" si="29"/>
        <v>2.1965909090909088</v>
      </c>
      <c r="N353" s="128">
        <v>2.1965909090909088</v>
      </c>
      <c r="O353" s="241">
        <f t="shared" si="29"/>
        <v>2.1965909090909088</v>
      </c>
      <c r="P353" s="241">
        <f t="shared" si="29"/>
        <v>2.1965909090909088</v>
      </c>
      <c r="Q353" s="241">
        <f t="shared" si="29"/>
        <v>2.1965909090909088</v>
      </c>
      <c r="R353" s="241">
        <f t="shared" si="30"/>
        <v>2.1965909090909088</v>
      </c>
      <c r="S353" s="241">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58">
        <v>43831</v>
      </c>
      <c r="AJ353">
        <f>(Periods!$U29-Periods!$U28)</f>
        <v>28</v>
      </c>
      <c r="AK353">
        <f t="shared" si="33"/>
        <v>1228.2117849229387</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931">
        <f t="shared" si="34"/>
        <v>66.954594182407575</v>
      </c>
      <c r="AN353" s="928">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138</v>
      </c>
      <c r="K354" s="241">
        <f t="shared" si="29"/>
        <v>9.6590909090909106E-3</v>
      </c>
      <c r="L354" s="241">
        <f t="shared" si="29"/>
        <v>9.6590909090909106E-3</v>
      </c>
      <c r="M354" s="241">
        <f t="shared" si="29"/>
        <v>9.6590909090909106E-3</v>
      </c>
      <c r="N354" s="128">
        <v>9.6590909090909106E-3</v>
      </c>
      <c r="O354" s="241">
        <f t="shared" si="29"/>
        <v>9.6590909090909106E-3</v>
      </c>
      <c r="P354" s="241">
        <f t="shared" si="29"/>
        <v>9.6590909090909106E-3</v>
      </c>
      <c r="Q354" s="241">
        <f t="shared" si="29"/>
        <v>9.6590909090909106E-3</v>
      </c>
      <c r="R354" s="241">
        <f t="shared" si="30"/>
        <v>9.6590909090909106E-3</v>
      </c>
      <c r="S354" s="241">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58">
        <v>43862</v>
      </c>
      <c r="AJ354">
        <f>(Periods!$U30-Periods!$U29)</f>
        <v>28</v>
      </c>
      <c r="AK354">
        <f t="shared" si="33"/>
        <v>1161.2571907405311</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931">
        <f t="shared" si="34"/>
        <v>63.304639233952031</v>
      </c>
      <c r="AN354" s="928">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139</v>
      </c>
      <c r="K355" s="241">
        <f t="shared" si="29"/>
        <v>2.3159090909090909</v>
      </c>
      <c r="L355" s="241">
        <f t="shared" si="29"/>
        <v>2.3159090909090909</v>
      </c>
      <c r="M355" s="241">
        <f t="shared" si="29"/>
        <v>2.3159090909090909</v>
      </c>
      <c r="N355" s="128">
        <v>2.3159090909090909</v>
      </c>
      <c r="O355" s="241">
        <f t="shared" si="29"/>
        <v>2.3159090909090909</v>
      </c>
      <c r="P355" s="241">
        <f t="shared" si="29"/>
        <v>2.3159090909090909</v>
      </c>
      <c r="Q355" s="241">
        <f t="shared" si="29"/>
        <v>2.3159090909090909</v>
      </c>
      <c r="R355" s="241">
        <f t="shared" si="30"/>
        <v>2.3159090909090909</v>
      </c>
      <c r="S355" s="241">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58">
        <v>43891</v>
      </c>
      <c r="AJ355">
        <f>(Periods!$U31-Periods!$U30)</f>
        <v>35</v>
      </c>
      <c r="AK355">
        <f t="shared" si="33"/>
        <v>1097.9525515065791</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931">
        <f t="shared" si="34"/>
        <v>74.30013180039974</v>
      </c>
      <c r="AN355" s="928">
        <v>0</v>
      </c>
      <c r="AO355"/>
      <c r="AP355"/>
      <c r="AQ355"/>
      <c r="AR355"/>
      <c r="AS355"/>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386</v>
      </c>
      <c r="J356" s="99" t="s">
        <v>371</v>
      </c>
      <c r="K356" s="241">
        <f t="shared" si="29"/>
        <v>0</v>
      </c>
      <c r="L356" s="241">
        <f t="shared" si="29"/>
        <v>0</v>
      </c>
      <c r="M356" s="241">
        <f t="shared" si="29"/>
        <v>0</v>
      </c>
      <c r="N356" s="128">
        <v>0</v>
      </c>
      <c r="O356" s="241">
        <f t="shared" si="29"/>
        <v>0</v>
      </c>
      <c r="P356" s="241">
        <f t="shared" si="29"/>
        <v>0</v>
      </c>
      <c r="Q356" s="241">
        <f t="shared" si="29"/>
        <v>0</v>
      </c>
      <c r="R356" s="241">
        <f t="shared" si="30"/>
        <v>0</v>
      </c>
      <c r="S356" s="241">
        <f t="shared" si="30"/>
        <v>0</v>
      </c>
      <c r="T356" s="86"/>
      <c r="U356" s="99" t="s">
        <v>371</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131</v>
      </c>
      <c r="K357" s="241">
        <f t="shared" si="29"/>
        <v>195.92819264069266</v>
      </c>
      <c r="L357" s="241">
        <f t="shared" si="29"/>
        <v>195.92819264069266</v>
      </c>
      <c r="M357" s="241">
        <f t="shared" si="29"/>
        <v>195.92819264069266</v>
      </c>
      <c r="N357" s="128">
        <v>195.92819264069266</v>
      </c>
      <c r="O357" s="241">
        <f t="shared" si="29"/>
        <v>195.92819264069266</v>
      </c>
      <c r="P357" s="241">
        <f t="shared" si="29"/>
        <v>195.92819264069266</v>
      </c>
      <c r="Q357" s="241">
        <f t="shared" si="29"/>
        <v>195.92819264069266</v>
      </c>
      <c r="R357" s="241">
        <f t="shared" si="30"/>
        <v>195.92819264069266</v>
      </c>
      <c r="S357" s="241">
        <f t="shared" si="30"/>
        <v>195.92819264069266</v>
      </c>
      <c r="T357" s="86"/>
      <c r="U357" s="99" t="s">
        <v>131</v>
      </c>
      <c r="V357" s="5">
        <f t="shared" si="32"/>
        <v>6.7675613329803364</v>
      </c>
      <c r="W357" s="5">
        <f t="shared" si="31"/>
        <v>8.425053465024396</v>
      </c>
      <c r="X357" s="5">
        <f t="shared" si="31"/>
        <v>9.5768236986163107</v>
      </c>
      <c r="Y357" s="129">
        <v>9.3490210416558845</v>
      </c>
      <c r="Z357" s="5">
        <f t="shared" si="31"/>
        <v>10.050653225093997</v>
      </c>
      <c r="AA357" s="5">
        <f t="shared" si="31"/>
        <v>9.2260076068972534</v>
      </c>
      <c r="AB357" s="5">
        <f t="shared" si="31"/>
        <v>8.3321099809845425</v>
      </c>
      <c r="AC357" s="5">
        <f t="shared" si="31"/>
        <v>5.2354517833272958</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132</v>
      </c>
      <c r="K358" s="241">
        <f t="shared" si="29"/>
        <v>564.81899350649348</v>
      </c>
      <c r="L358" s="241">
        <f t="shared" si="29"/>
        <v>564.81899350649348</v>
      </c>
      <c r="M358" s="241">
        <f t="shared" si="29"/>
        <v>564.81899350649348</v>
      </c>
      <c r="N358" s="128">
        <v>564.81899350649348</v>
      </c>
      <c r="O358" s="241">
        <f t="shared" si="29"/>
        <v>564.81899350649348</v>
      </c>
      <c r="P358" s="241">
        <f t="shared" si="29"/>
        <v>564.81899350649348</v>
      </c>
      <c r="Q358" s="241">
        <f t="shared" si="29"/>
        <v>564.81899350649348</v>
      </c>
      <c r="R358" s="241">
        <f t="shared" si="30"/>
        <v>564.81899350649348</v>
      </c>
      <c r="S358" s="241">
        <f t="shared" si="30"/>
        <v>564.81899350649348</v>
      </c>
      <c r="T358" s="86"/>
      <c r="U358" s="99" t="s">
        <v>132</v>
      </c>
      <c r="V358" s="5">
        <f t="shared" si="32"/>
        <v>10.767238393153251</v>
      </c>
      <c r="W358" s="5">
        <f t="shared" si="31"/>
        <v>13.40432020776827</v>
      </c>
      <c r="X358" s="5">
        <f t="shared" si="31"/>
        <v>15.236794871689872</v>
      </c>
      <c r="Y358" s="129">
        <v>14.874359218224365</v>
      </c>
      <c r="Z358" s="5">
        <f t="shared" si="31"/>
        <v>15.990661030898126</v>
      </c>
      <c r="AA358" s="5">
        <f t="shared" si="31"/>
        <v>14.678643965352991</v>
      </c>
      <c r="AB358" s="5">
        <f t="shared" si="31"/>
        <v>13.256446461154345</v>
      </c>
      <c r="AC358" s="5">
        <f t="shared" si="31"/>
        <v>8.329641162205645</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133</v>
      </c>
      <c r="K359" s="241">
        <f t="shared" si="29"/>
        <v>1364.4483766233766</v>
      </c>
      <c r="L359" s="241">
        <f t="shared" si="29"/>
        <v>1364.4483766233766</v>
      </c>
      <c r="M359" s="241">
        <f t="shared" si="29"/>
        <v>1364.4483766233766</v>
      </c>
      <c r="N359" s="128">
        <v>1364.4483766233766</v>
      </c>
      <c r="O359" s="241">
        <f t="shared" si="29"/>
        <v>1364.4483766233766</v>
      </c>
      <c r="P359" s="241">
        <f t="shared" si="29"/>
        <v>1364.4483766233766</v>
      </c>
      <c r="Q359" s="241">
        <f t="shared" si="29"/>
        <v>1364.4483766233766</v>
      </c>
      <c r="R359" s="241">
        <f t="shared" si="30"/>
        <v>1364.4483766233766</v>
      </c>
      <c r="S359" s="241">
        <f t="shared" si="30"/>
        <v>1364.4483766233766</v>
      </c>
      <c r="T359" s="86"/>
      <c r="U359" s="99" t="s">
        <v>133</v>
      </c>
      <c r="V359" s="5">
        <f t="shared" si="32"/>
        <v>33.272681729576462</v>
      </c>
      <c r="W359" s="5">
        <f t="shared" si="31"/>
        <v>41.421733576365142</v>
      </c>
      <c r="X359" s="5">
        <f t="shared" si="31"/>
        <v>47.084406217564108</v>
      </c>
      <c r="Y359" s="129">
        <v>45.964415584415576</v>
      </c>
      <c r="Z359" s="5">
        <f t="shared" si="31"/>
        <v>49.413986734513045</v>
      </c>
      <c r="AA359" s="5">
        <f t="shared" si="31"/>
        <v>45.359620642515367</v>
      </c>
      <c r="AB359" s="5">
        <f t="shared" si="31"/>
        <v>40.964777398040546</v>
      </c>
      <c r="AC359" s="5">
        <f t="shared" si="31"/>
        <v>25.740072727272725</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134</v>
      </c>
      <c r="K360" s="241">
        <f t="shared" si="29"/>
        <v>1632.4190476190477</v>
      </c>
      <c r="L360" s="241">
        <f t="shared" si="29"/>
        <v>1632.4190476190477</v>
      </c>
      <c r="M360" s="241">
        <f t="shared" si="29"/>
        <v>1632.4190476190477</v>
      </c>
      <c r="N360" s="128">
        <v>1632.4190476190477</v>
      </c>
      <c r="O360" s="241">
        <f t="shared" si="29"/>
        <v>1632.4190476190477</v>
      </c>
      <c r="P360" s="241">
        <f t="shared" si="29"/>
        <v>1632.4190476190477</v>
      </c>
      <c r="Q360" s="241">
        <f t="shared" si="29"/>
        <v>1632.4190476190477</v>
      </c>
      <c r="R360" s="241">
        <f t="shared" si="30"/>
        <v>1632.4190476190477</v>
      </c>
      <c r="S360" s="241">
        <f t="shared" si="30"/>
        <v>1632.4190476190477</v>
      </c>
      <c r="T360" s="86"/>
      <c r="U360" s="99" t="s">
        <v>134</v>
      </c>
      <c r="V360" s="5">
        <f t="shared" si="32"/>
        <v>30.246904220427609</v>
      </c>
      <c r="W360" s="5">
        <f t="shared" si="31"/>
        <v>37.654891129941248</v>
      </c>
      <c r="X360" s="5">
        <f t="shared" si="31"/>
        <v>42.802607157222859</v>
      </c>
      <c r="Y360" s="129">
        <v>41.784467120181404</v>
      </c>
      <c r="Z360" s="5">
        <f t="shared" si="31"/>
        <v>44.920338434269098</v>
      </c>
      <c r="AA360" s="5">
        <f t="shared" si="31"/>
        <v>41.234671500179012</v>
      </c>
      <c r="AB360" s="5">
        <f t="shared" si="31"/>
        <v>37.23948999482834</v>
      </c>
      <c r="AC360" s="5">
        <f t="shared" si="31"/>
        <v>23.39930158730159</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135</v>
      </c>
      <c r="K361" s="241">
        <f t="shared" si="29"/>
        <v>0</v>
      </c>
      <c r="L361" s="241">
        <f t="shared" si="29"/>
        <v>0</v>
      </c>
      <c r="M361" s="241">
        <f t="shared" si="29"/>
        <v>0</v>
      </c>
      <c r="N361" s="128">
        <v>0</v>
      </c>
      <c r="O361" s="241">
        <f t="shared" si="29"/>
        <v>0</v>
      </c>
      <c r="P361" s="241">
        <f t="shared" si="29"/>
        <v>0</v>
      </c>
      <c r="Q361" s="241">
        <f t="shared" si="29"/>
        <v>0</v>
      </c>
      <c r="R361" s="241">
        <f t="shared" si="30"/>
        <v>0</v>
      </c>
      <c r="S361" s="241">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136</v>
      </c>
      <c r="K362" s="241">
        <f t="shared" ref="K362:P425" si="35">$N362</f>
        <v>0</v>
      </c>
      <c r="L362" s="241">
        <f t="shared" si="35"/>
        <v>0</v>
      </c>
      <c r="M362" s="241">
        <f t="shared" si="35"/>
        <v>0</v>
      </c>
      <c r="N362" s="128">
        <v>0</v>
      </c>
      <c r="O362" s="241">
        <f t="shared" si="35"/>
        <v>0</v>
      </c>
      <c r="P362" s="241">
        <f t="shared" si="35"/>
        <v>0</v>
      </c>
      <c r="Q362" s="241">
        <f t="shared" ref="Q362:S393" si="36">$N362</f>
        <v>0</v>
      </c>
      <c r="R362" s="241">
        <f t="shared" si="36"/>
        <v>0</v>
      </c>
      <c r="S362" s="241">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137</v>
      </c>
      <c r="K363" s="241">
        <f t="shared" si="35"/>
        <v>0</v>
      </c>
      <c r="L363" s="241">
        <f t="shared" si="35"/>
        <v>0</v>
      </c>
      <c r="M363" s="241">
        <f t="shared" si="35"/>
        <v>0</v>
      </c>
      <c r="N363" s="128">
        <v>0</v>
      </c>
      <c r="O363" s="241">
        <f t="shared" si="35"/>
        <v>0</v>
      </c>
      <c r="P363" s="241">
        <f t="shared" si="35"/>
        <v>0</v>
      </c>
      <c r="Q363" s="241">
        <f t="shared" si="36"/>
        <v>0</v>
      </c>
      <c r="R363" s="241">
        <f t="shared" si="36"/>
        <v>0</v>
      </c>
      <c r="S363" s="241">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138</v>
      </c>
      <c r="K364" s="241">
        <f t="shared" si="35"/>
        <v>0</v>
      </c>
      <c r="L364" s="241">
        <f t="shared" si="35"/>
        <v>0</v>
      </c>
      <c r="M364" s="241">
        <f t="shared" si="35"/>
        <v>0</v>
      </c>
      <c r="N364" s="128">
        <v>0</v>
      </c>
      <c r="O364" s="241">
        <f t="shared" si="35"/>
        <v>0</v>
      </c>
      <c r="P364" s="241">
        <f t="shared" si="35"/>
        <v>0</v>
      </c>
      <c r="Q364" s="241">
        <f t="shared" si="36"/>
        <v>0</v>
      </c>
      <c r="R364" s="241">
        <f t="shared" si="36"/>
        <v>0</v>
      </c>
      <c r="S364" s="241">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139</v>
      </c>
      <c r="K365" s="241">
        <f t="shared" si="35"/>
        <v>0</v>
      </c>
      <c r="L365" s="241">
        <f t="shared" si="35"/>
        <v>0</v>
      </c>
      <c r="M365" s="241">
        <f t="shared" si="35"/>
        <v>0</v>
      </c>
      <c r="N365" s="128">
        <v>0</v>
      </c>
      <c r="O365" s="241">
        <f t="shared" si="35"/>
        <v>0</v>
      </c>
      <c r="P365" s="241">
        <f t="shared" si="35"/>
        <v>0</v>
      </c>
      <c r="Q365" s="241">
        <f t="shared" si="36"/>
        <v>0</v>
      </c>
      <c r="R365" s="241">
        <f t="shared" si="36"/>
        <v>0</v>
      </c>
      <c r="S365" s="241">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784</v>
      </c>
      <c r="J366" s="99" t="s">
        <v>371</v>
      </c>
      <c r="K366" s="241">
        <f t="shared" si="35"/>
        <v>0</v>
      </c>
      <c r="L366" s="241">
        <f t="shared" si="35"/>
        <v>0</v>
      </c>
      <c r="M366" s="241">
        <f t="shared" si="35"/>
        <v>0</v>
      </c>
      <c r="N366" s="128">
        <v>0</v>
      </c>
      <c r="O366" s="241">
        <f t="shared" si="35"/>
        <v>0</v>
      </c>
      <c r="P366" s="241">
        <f t="shared" si="35"/>
        <v>0</v>
      </c>
      <c r="Q366" s="241">
        <f t="shared" si="36"/>
        <v>0</v>
      </c>
      <c r="R366" s="241">
        <f t="shared" si="36"/>
        <v>0</v>
      </c>
      <c r="S366" s="241">
        <f t="shared" si="36"/>
        <v>0</v>
      </c>
      <c r="T366" s="86"/>
      <c r="U366" s="99" t="s">
        <v>371</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131</v>
      </c>
      <c r="K367" s="241">
        <f t="shared" si="35"/>
        <v>195.92819264069266</v>
      </c>
      <c r="L367" s="241">
        <f t="shared" si="35"/>
        <v>195.92819264069266</v>
      </c>
      <c r="M367" s="241">
        <f t="shared" si="35"/>
        <v>195.92819264069266</v>
      </c>
      <c r="N367" s="128">
        <v>195.92819264069266</v>
      </c>
      <c r="O367" s="241">
        <f t="shared" si="35"/>
        <v>195.92819264069266</v>
      </c>
      <c r="P367" s="241">
        <f t="shared" si="35"/>
        <v>195.92819264069266</v>
      </c>
      <c r="Q367" s="241">
        <f t="shared" si="36"/>
        <v>195.92819264069266</v>
      </c>
      <c r="R367" s="241">
        <f t="shared" si="36"/>
        <v>195.92819264069266</v>
      </c>
      <c r="S367" s="241">
        <f t="shared" si="36"/>
        <v>195.92819264069266</v>
      </c>
      <c r="T367" s="86"/>
      <c r="U367" s="99" t="s">
        <v>131</v>
      </c>
      <c r="V367" s="5">
        <f t="shared" si="32"/>
        <v>6.7675613329803364</v>
      </c>
      <c r="W367" s="5">
        <f t="shared" si="32"/>
        <v>8.425053465024396</v>
      </c>
      <c r="X367" s="5">
        <f t="shared" si="32"/>
        <v>9.5768236986163107</v>
      </c>
      <c r="Y367" s="129">
        <v>9.3490210416558845</v>
      </c>
      <c r="Z367" s="5">
        <f t="shared" si="37"/>
        <v>10.050653225093997</v>
      </c>
      <c r="AA367" s="5">
        <f t="shared" si="37"/>
        <v>9.2260076068972534</v>
      </c>
      <c r="AB367" s="5">
        <f t="shared" si="37"/>
        <v>8.3321099809845425</v>
      </c>
      <c r="AC367" s="5">
        <f t="shared" si="37"/>
        <v>5.2354517833272958</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132</v>
      </c>
      <c r="K368" s="241">
        <f t="shared" si="35"/>
        <v>564.81899350649348</v>
      </c>
      <c r="L368" s="241">
        <f t="shared" si="35"/>
        <v>564.81899350649348</v>
      </c>
      <c r="M368" s="241">
        <f t="shared" si="35"/>
        <v>564.81899350649348</v>
      </c>
      <c r="N368" s="128">
        <v>564.81899350649348</v>
      </c>
      <c r="O368" s="241">
        <f t="shared" si="35"/>
        <v>564.81899350649348</v>
      </c>
      <c r="P368" s="241">
        <f t="shared" si="35"/>
        <v>564.81899350649348</v>
      </c>
      <c r="Q368" s="241">
        <f t="shared" si="36"/>
        <v>564.81899350649348</v>
      </c>
      <c r="R368" s="241">
        <f t="shared" si="36"/>
        <v>564.81899350649348</v>
      </c>
      <c r="S368" s="241">
        <f t="shared" si="36"/>
        <v>564.81899350649348</v>
      </c>
      <c r="T368" s="86"/>
      <c r="U368" s="99" t="s">
        <v>132</v>
      </c>
      <c r="V368" s="5">
        <f t="shared" si="32"/>
        <v>10.767238393153251</v>
      </c>
      <c r="W368" s="5">
        <f t="shared" si="32"/>
        <v>13.40432020776827</v>
      </c>
      <c r="X368" s="5">
        <f t="shared" si="32"/>
        <v>15.236794871689872</v>
      </c>
      <c r="Y368" s="129">
        <v>14.874359218224365</v>
      </c>
      <c r="Z368" s="5">
        <f t="shared" si="37"/>
        <v>15.990661030898126</v>
      </c>
      <c r="AA368" s="5">
        <f t="shared" si="37"/>
        <v>14.678643965352991</v>
      </c>
      <c r="AB368" s="5">
        <f t="shared" si="37"/>
        <v>13.256446461154345</v>
      </c>
      <c r="AC368" s="5">
        <f t="shared" si="37"/>
        <v>8.329641162205645</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133</v>
      </c>
      <c r="K369" s="241">
        <f t="shared" si="35"/>
        <v>1364.4483766233766</v>
      </c>
      <c r="L369" s="241">
        <f t="shared" si="35"/>
        <v>1364.4483766233766</v>
      </c>
      <c r="M369" s="241">
        <f t="shared" si="35"/>
        <v>1364.4483766233766</v>
      </c>
      <c r="N369" s="128">
        <v>1364.4483766233766</v>
      </c>
      <c r="O369" s="241">
        <f t="shared" si="35"/>
        <v>1364.4483766233766</v>
      </c>
      <c r="P369" s="241">
        <f t="shared" si="35"/>
        <v>1364.4483766233766</v>
      </c>
      <c r="Q369" s="241">
        <f t="shared" si="36"/>
        <v>1364.4483766233766</v>
      </c>
      <c r="R369" s="241">
        <f t="shared" si="36"/>
        <v>1364.4483766233766</v>
      </c>
      <c r="S369" s="241">
        <f t="shared" si="36"/>
        <v>1364.4483766233766</v>
      </c>
      <c r="T369" s="86"/>
      <c r="U369" s="99" t="s">
        <v>133</v>
      </c>
      <c r="V369" s="5">
        <f t="shared" si="32"/>
        <v>33.272681729576462</v>
      </c>
      <c r="W369" s="5">
        <f t="shared" si="32"/>
        <v>41.421733576365142</v>
      </c>
      <c r="X369" s="5">
        <f t="shared" si="32"/>
        <v>47.084406217564108</v>
      </c>
      <c r="Y369" s="129">
        <v>45.964415584415576</v>
      </c>
      <c r="Z369" s="5">
        <f t="shared" si="37"/>
        <v>49.413986734513045</v>
      </c>
      <c r="AA369" s="5">
        <f t="shared" si="37"/>
        <v>45.359620642515367</v>
      </c>
      <c r="AB369" s="5">
        <f t="shared" si="37"/>
        <v>40.964777398040546</v>
      </c>
      <c r="AC369" s="5">
        <f t="shared" si="37"/>
        <v>25.740072727272725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134</v>
      </c>
      <c r="K370" s="241">
        <f t="shared" si="35"/>
        <v>1365.8546428571431</v>
      </c>
      <c r="L370" s="241">
        <f t="shared" si="35"/>
        <v>1365.8546428571431</v>
      </c>
      <c r="M370" s="241">
        <f t="shared" si="35"/>
        <v>1365.8546428571431</v>
      </c>
      <c r="N370" s="128">
        <v>1365.8546428571431</v>
      </c>
      <c r="O370" s="241">
        <f t="shared" si="35"/>
        <v>1365.8546428571431</v>
      </c>
      <c r="P370" s="241">
        <f t="shared" si="35"/>
        <v>1365.8546428571431</v>
      </c>
      <c r="Q370" s="241">
        <f t="shared" si="36"/>
        <v>1365.8546428571431</v>
      </c>
      <c r="R370" s="241">
        <f t="shared" si="36"/>
        <v>1365.8546428571431</v>
      </c>
      <c r="S370" s="241">
        <f t="shared" si="36"/>
        <v>1365.8546428571431</v>
      </c>
      <c r="T370" s="86"/>
      <c r="U370" s="99" t="s">
        <v>134</v>
      </c>
      <c r="V370" s="5">
        <f t="shared" si="32"/>
        <v>20.0836205444166</v>
      </c>
      <c r="W370" s="5">
        <f t="shared" si="32"/>
        <v>25.002444533953934</v>
      </c>
      <c r="X370" s="5">
        <f t="shared" si="32"/>
        <v>28.42047285873414</v>
      </c>
      <c r="Y370" s="129">
        <v>27.744438775510208</v>
      </c>
      <c r="Z370" s="5">
        <f t="shared" si="37"/>
        <v>29.826623751839925</v>
      </c>
      <c r="AA370" s="5">
        <f t="shared" si="37"/>
        <v>27.379380370569283</v>
      </c>
      <c r="AB370" s="5">
        <f t="shared" si="37"/>
        <v>24.726622627998569</v>
      </c>
      <c r="AC370" s="5">
        <f t="shared" si="37"/>
        <v>15.536885714285718</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135</v>
      </c>
      <c r="K371" s="241">
        <f t="shared" si="35"/>
        <v>5.5172413793103453E-3</v>
      </c>
      <c r="L371" s="241">
        <f t="shared" si="35"/>
        <v>5.5172413793103453E-3</v>
      </c>
      <c r="M371" s="241">
        <f t="shared" si="35"/>
        <v>5.5172413793103453E-3</v>
      </c>
      <c r="N371" s="128">
        <v>5.5172413793103453E-3</v>
      </c>
      <c r="O371" s="241">
        <f t="shared" si="35"/>
        <v>5.5172413793103453E-3</v>
      </c>
      <c r="P371" s="241">
        <f t="shared" si="35"/>
        <v>5.5172413793103453E-3</v>
      </c>
      <c r="Q371" s="241">
        <f t="shared" si="36"/>
        <v>5.5172413793103453E-3</v>
      </c>
      <c r="R371" s="241">
        <f t="shared" si="36"/>
        <v>5.5172413793103453E-3</v>
      </c>
      <c r="S371" s="241">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136</v>
      </c>
      <c r="K372" s="241">
        <f t="shared" si="35"/>
        <v>5.5172413793103453E-3</v>
      </c>
      <c r="L372" s="241">
        <f t="shared" si="35"/>
        <v>5.5172413793103453E-3</v>
      </c>
      <c r="M372" s="241">
        <f t="shared" si="35"/>
        <v>5.5172413793103453E-3</v>
      </c>
      <c r="N372" s="128">
        <v>5.5172413793103453E-3</v>
      </c>
      <c r="O372" s="241">
        <f t="shared" si="35"/>
        <v>5.5172413793103453E-3</v>
      </c>
      <c r="P372" s="241">
        <f t="shared" si="35"/>
        <v>5.5172413793103453E-3</v>
      </c>
      <c r="Q372" s="241">
        <f t="shared" si="36"/>
        <v>5.5172413793103453E-3</v>
      </c>
      <c r="R372" s="241">
        <f t="shared" si="36"/>
        <v>5.5172413793103453E-3</v>
      </c>
      <c r="S372" s="241">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137</v>
      </c>
      <c r="K373" s="241">
        <f t="shared" si="35"/>
        <v>5.5172413793103453E-3</v>
      </c>
      <c r="L373" s="241">
        <f t="shared" si="35"/>
        <v>5.5172413793103453E-3</v>
      </c>
      <c r="M373" s="241">
        <f t="shared" si="35"/>
        <v>5.5172413793103453E-3</v>
      </c>
      <c r="N373" s="128">
        <v>5.5172413793103453E-3</v>
      </c>
      <c r="O373" s="241">
        <f t="shared" si="35"/>
        <v>5.5172413793103453E-3</v>
      </c>
      <c r="P373" s="241">
        <f t="shared" si="35"/>
        <v>5.5172413793103453E-3</v>
      </c>
      <c r="Q373" s="241">
        <f t="shared" si="36"/>
        <v>5.5172413793103453E-3</v>
      </c>
      <c r="R373" s="241">
        <f t="shared" si="36"/>
        <v>5.5172413793103453E-3</v>
      </c>
      <c r="S373" s="241">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138</v>
      </c>
      <c r="K374" s="241">
        <f t="shared" si="35"/>
        <v>5.5172413793103453E-3</v>
      </c>
      <c r="L374" s="241">
        <f t="shared" si="35"/>
        <v>5.5172413793103453E-3</v>
      </c>
      <c r="M374" s="241">
        <f t="shared" si="35"/>
        <v>5.5172413793103453E-3</v>
      </c>
      <c r="N374" s="128">
        <v>5.5172413793103453E-3</v>
      </c>
      <c r="O374" s="241">
        <f t="shared" si="35"/>
        <v>5.5172413793103453E-3</v>
      </c>
      <c r="P374" s="241">
        <f t="shared" si="35"/>
        <v>5.5172413793103453E-3</v>
      </c>
      <c r="Q374" s="241">
        <f t="shared" si="36"/>
        <v>5.5172413793103453E-3</v>
      </c>
      <c r="R374" s="241">
        <f t="shared" si="36"/>
        <v>5.5172413793103453E-3</v>
      </c>
      <c r="S374" s="241">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139</v>
      </c>
      <c r="K375" s="241">
        <f t="shared" si="35"/>
        <v>5.5172413793103453E-3</v>
      </c>
      <c r="L375" s="241">
        <f t="shared" si="35"/>
        <v>5.5172413793103453E-3</v>
      </c>
      <c r="M375" s="241">
        <f t="shared" si="35"/>
        <v>5.5172413793103453E-3</v>
      </c>
      <c r="N375" s="128">
        <v>5.5172413793103453E-3</v>
      </c>
      <c r="O375" s="241">
        <f t="shared" si="35"/>
        <v>5.5172413793103453E-3</v>
      </c>
      <c r="P375" s="241">
        <f t="shared" si="35"/>
        <v>5.5172413793103453E-3</v>
      </c>
      <c r="Q375" s="241">
        <f t="shared" si="36"/>
        <v>5.5172413793103453E-3</v>
      </c>
      <c r="R375" s="241">
        <f t="shared" si="36"/>
        <v>5.5172413793103453E-3</v>
      </c>
      <c r="S375" s="241">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785</v>
      </c>
      <c r="J376" s="99" t="s">
        <v>371</v>
      </c>
      <c r="K376" s="241">
        <f t="shared" si="35"/>
        <v>0</v>
      </c>
      <c r="L376" s="241">
        <f t="shared" si="35"/>
        <v>0</v>
      </c>
      <c r="M376" s="241">
        <f t="shared" si="35"/>
        <v>0</v>
      </c>
      <c r="N376" s="128">
        <v>0</v>
      </c>
      <c r="O376" s="241">
        <f t="shared" si="35"/>
        <v>0</v>
      </c>
      <c r="P376" s="241">
        <f t="shared" si="35"/>
        <v>0</v>
      </c>
      <c r="Q376" s="241">
        <f t="shared" si="36"/>
        <v>0</v>
      </c>
      <c r="R376" s="241">
        <f t="shared" si="36"/>
        <v>0</v>
      </c>
      <c r="S376" s="241">
        <f t="shared" si="36"/>
        <v>0</v>
      </c>
      <c r="T376" s="86"/>
      <c r="U376" s="99" t="s">
        <v>371</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131</v>
      </c>
      <c r="K377" s="241">
        <f t="shared" si="35"/>
        <v>195.92819264069266</v>
      </c>
      <c r="L377" s="241">
        <f t="shared" si="35"/>
        <v>195.92819264069266</v>
      </c>
      <c r="M377" s="241">
        <f t="shared" si="35"/>
        <v>195.92819264069266</v>
      </c>
      <c r="N377" s="128">
        <v>195.92819264069266</v>
      </c>
      <c r="O377" s="241">
        <f t="shared" si="35"/>
        <v>195.92819264069266</v>
      </c>
      <c r="P377" s="241">
        <f t="shared" si="35"/>
        <v>195.92819264069266</v>
      </c>
      <c r="Q377" s="241">
        <f t="shared" si="36"/>
        <v>195.92819264069266</v>
      </c>
      <c r="R377" s="241">
        <f t="shared" si="36"/>
        <v>195.92819264069266</v>
      </c>
      <c r="S377" s="241">
        <f t="shared" si="36"/>
        <v>195.92819264069266</v>
      </c>
      <c r="T377" s="86"/>
      <c r="U377" s="99" t="s">
        <v>131</v>
      </c>
      <c r="V377" s="5">
        <f t="shared" si="32"/>
        <v>6.7675613329803364</v>
      </c>
      <c r="W377" s="5">
        <f t="shared" si="32"/>
        <v>8.425053465024396</v>
      </c>
      <c r="X377" s="5">
        <f t="shared" si="32"/>
        <v>9.5768236986163107</v>
      </c>
      <c r="Y377" s="129">
        <v>9.3490210416558845</v>
      </c>
      <c r="Z377" s="5">
        <f t="shared" si="37"/>
        <v>10.050653225093997</v>
      </c>
      <c r="AA377" s="5">
        <f t="shared" si="37"/>
        <v>9.2260076068972534</v>
      </c>
      <c r="AB377" s="5">
        <f t="shared" si="37"/>
        <v>8.3321099809845425</v>
      </c>
      <c r="AC377" s="5">
        <f t="shared" si="37"/>
        <v>5.2354517833272958</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132</v>
      </c>
      <c r="K378" s="241">
        <f t="shared" si="35"/>
        <v>564.81899350649348</v>
      </c>
      <c r="L378" s="241">
        <f t="shared" si="35"/>
        <v>564.81899350649348</v>
      </c>
      <c r="M378" s="241">
        <f t="shared" si="35"/>
        <v>564.81899350649348</v>
      </c>
      <c r="N378" s="128">
        <v>564.81899350649348</v>
      </c>
      <c r="O378" s="241">
        <f t="shared" si="35"/>
        <v>564.81899350649348</v>
      </c>
      <c r="P378" s="241">
        <f t="shared" si="35"/>
        <v>564.81899350649348</v>
      </c>
      <c r="Q378" s="241">
        <f t="shared" si="36"/>
        <v>564.81899350649348</v>
      </c>
      <c r="R378" s="241">
        <f t="shared" si="36"/>
        <v>564.81899350649348</v>
      </c>
      <c r="S378" s="241">
        <f t="shared" si="36"/>
        <v>564.81899350649348</v>
      </c>
      <c r="T378" s="86"/>
      <c r="U378" s="99" t="s">
        <v>132</v>
      </c>
      <c r="V378" s="5">
        <f t="shared" si="32"/>
        <v>6.9987049555496128</v>
      </c>
      <c r="W378" s="5">
        <f t="shared" si="32"/>
        <v>8.7128081350493769</v>
      </c>
      <c r="X378" s="5">
        <f t="shared" si="32"/>
        <v>9.9039166665984162</v>
      </c>
      <c r="Y378" s="129">
        <v>9.6683334918458375</v>
      </c>
      <c r="Z378" s="5">
        <f t="shared" si="37"/>
        <v>10.393929670083782</v>
      </c>
      <c r="AA378" s="5">
        <f t="shared" si="37"/>
        <v>9.5411185774794447</v>
      </c>
      <c r="AB378" s="5">
        <f t="shared" si="37"/>
        <v>8.6166901997503249</v>
      </c>
      <c r="AC378" s="5">
        <f t="shared" si="37"/>
        <v>5.4142667554336699</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133</v>
      </c>
      <c r="K379" s="241">
        <f t="shared" si="35"/>
        <v>1364.4483766233766</v>
      </c>
      <c r="L379" s="241">
        <f t="shared" si="35"/>
        <v>1364.4483766233766</v>
      </c>
      <c r="M379" s="241">
        <f t="shared" si="35"/>
        <v>1364.4483766233766</v>
      </c>
      <c r="N379" s="128">
        <v>1364.4483766233766</v>
      </c>
      <c r="O379" s="241">
        <f t="shared" si="35"/>
        <v>1364.4483766233766</v>
      </c>
      <c r="P379" s="241">
        <f t="shared" si="35"/>
        <v>1364.4483766233766</v>
      </c>
      <c r="Q379" s="241">
        <f t="shared" si="36"/>
        <v>1364.4483766233766</v>
      </c>
      <c r="R379" s="241">
        <f t="shared" si="36"/>
        <v>1364.4483766233766</v>
      </c>
      <c r="S379" s="241">
        <f t="shared" si="36"/>
        <v>1364.4483766233766</v>
      </c>
      <c r="T379" s="86"/>
      <c r="U379" s="99" t="s">
        <v>133</v>
      </c>
      <c r="V379" s="5">
        <f t="shared" ref="V379:X410" si="38">V$227*$Y379</f>
        <v>33.272681729576462</v>
      </c>
      <c r="W379" s="5">
        <f t="shared" si="38"/>
        <v>41.421733576365142</v>
      </c>
      <c r="X379" s="5">
        <f t="shared" si="38"/>
        <v>47.084406217564108</v>
      </c>
      <c r="Y379" s="129">
        <v>45.964415584415576</v>
      </c>
      <c r="Z379" s="5">
        <f t="shared" si="37"/>
        <v>49.413986734513045</v>
      </c>
      <c r="AA379" s="5">
        <f t="shared" si="37"/>
        <v>45.359620642515367</v>
      </c>
      <c r="AB379" s="5">
        <f t="shared" si="37"/>
        <v>40.964777398040546</v>
      </c>
      <c r="AC379" s="5">
        <f t="shared" si="37"/>
        <v>25.740072727272725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134</v>
      </c>
      <c r="K380" s="241">
        <f t="shared" si="35"/>
        <v>1632.4190476190477</v>
      </c>
      <c r="L380" s="241">
        <f t="shared" si="35"/>
        <v>1632.4190476190477</v>
      </c>
      <c r="M380" s="241">
        <f t="shared" si="35"/>
        <v>1632.4190476190477</v>
      </c>
      <c r="N380" s="128">
        <v>1632.4190476190477</v>
      </c>
      <c r="O380" s="241">
        <f t="shared" si="35"/>
        <v>1632.4190476190477</v>
      </c>
      <c r="P380" s="241">
        <f t="shared" si="35"/>
        <v>1632.4190476190477</v>
      </c>
      <c r="Q380" s="241">
        <f t="shared" si="36"/>
        <v>1632.4190476190477</v>
      </c>
      <c r="R380" s="241">
        <f t="shared" si="36"/>
        <v>1632.4190476190477</v>
      </c>
      <c r="S380" s="241">
        <f t="shared" si="36"/>
        <v>1632.4190476190477</v>
      </c>
      <c r="T380" s="86"/>
      <c r="U380" s="99" t="s">
        <v>134</v>
      </c>
      <c r="V380" s="5">
        <f t="shared" si="38"/>
        <v>30.246904220427609</v>
      </c>
      <c r="W380" s="5">
        <f t="shared" si="38"/>
        <v>37.654891129941248</v>
      </c>
      <c r="X380" s="5">
        <f t="shared" si="38"/>
        <v>42.802607157222859</v>
      </c>
      <c r="Y380" s="129">
        <v>41.784467120181404</v>
      </c>
      <c r="Z380" s="5">
        <f t="shared" si="37"/>
        <v>44.920338434269098</v>
      </c>
      <c r="AA380" s="5">
        <f t="shared" si="37"/>
        <v>41.234671500179012</v>
      </c>
      <c r="AB380" s="5">
        <f t="shared" si="37"/>
        <v>37.23948999482834</v>
      </c>
      <c r="AC380" s="5">
        <f t="shared" si="37"/>
        <v>23.39930158730159</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135</v>
      </c>
      <c r="K381" s="241">
        <f t="shared" si="35"/>
        <v>1.724137931034483E-3</v>
      </c>
      <c r="L381" s="241">
        <f t="shared" si="35"/>
        <v>1.724137931034483E-3</v>
      </c>
      <c r="M381" s="241">
        <f t="shared" si="35"/>
        <v>1.724137931034483E-3</v>
      </c>
      <c r="N381" s="128">
        <v>1.724137931034483E-3</v>
      </c>
      <c r="O381" s="241">
        <f t="shared" si="35"/>
        <v>1.724137931034483E-3</v>
      </c>
      <c r="P381" s="241">
        <f t="shared" si="35"/>
        <v>1.724137931034483E-3</v>
      </c>
      <c r="Q381" s="241">
        <f t="shared" si="36"/>
        <v>1.724137931034483E-3</v>
      </c>
      <c r="R381" s="241">
        <f t="shared" si="36"/>
        <v>1.724137931034483E-3</v>
      </c>
      <c r="S381" s="241">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136</v>
      </c>
      <c r="K382" s="241">
        <f t="shared" si="35"/>
        <v>1.724137931034483E-3</v>
      </c>
      <c r="L382" s="241">
        <f t="shared" si="35"/>
        <v>1.724137931034483E-3</v>
      </c>
      <c r="M382" s="241">
        <f t="shared" si="35"/>
        <v>1.724137931034483E-3</v>
      </c>
      <c r="N382" s="128">
        <v>1.724137931034483E-3</v>
      </c>
      <c r="O382" s="241">
        <f t="shared" si="35"/>
        <v>1.724137931034483E-3</v>
      </c>
      <c r="P382" s="241">
        <f t="shared" si="35"/>
        <v>1.724137931034483E-3</v>
      </c>
      <c r="Q382" s="241">
        <f t="shared" si="36"/>
        <v>1.724137931034483E-3</v>
      </c>
      <c r="R382" s="241">
        <f t="shared" si="36"/>
        <v>1.724137931034483E-3</v>
      </c>
      <c r="S382" s="241">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137</v>
      </c>
      <c r="K383" s="241">
        <f t="shared" si="35"/>
        <v>1.724137931034483E-3</v>
      </c>
      <c r="L383" s="241">
        <f t="shared" si="35"/>
        <v>1.724137931034483E-3</v>
      </c>
      <c r="M383" s="241">
        <f t="shared" si="35"/>
        <v>1.724137931034483E-3</v>
      </c>
      <c r="N383" s="128">
        <v>1.724137931034483E-3</v>
      </c>
      <c r="O383" s="241">
        <f t="shared" ref="O383:S435" si="39">$N383</f>
        <v>1.724137931034483E-3</v>
      </c>
      <c r="P383" s="241">
        <f t="shared" si="39"/>
        <v>1.724137931034483E-3</v>
      </c>
      <c r="Q383" s="241">
        <f t="shared" si="36"/>
        <v>1.724137931034483E-3</v>
      </c>
      <c r="R383" s="241">
        <f t="shared" si="36"/>
        <v>1.724137931034483E-3</v>
      </c>
      <c r="S383" s="241">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138</v>
      </c>
      <c r="K384" s="241">
        <f t="shared" si="35"/>
        <v>1.724137931034483E-3</v>
      </c>
      <c r="L384" s="241">
        <f t="shared" si="35"/>
        <v>1.724137931034483E-3</v>
      </c>
      <c r="M384" s="241">
        <f t="shared" si="35"/>
        <v>1.724137931034483E-3</v>
      </c>
      <c r="N384" s="128">
        <v>1.724137931034483E-3</v>
      </c>
      <c r="O384" s="241">
        <f t="shared" si="39"/>
        <v>1.724137931034483E-3</v>
      </c>
      <c r="P384" s="241">
        <f t="shared" si="39"/>
        <v>1.724137931034483E-3</v>
      </c>
      <c r="Q384" s="241">
        <f t="shared" si="36"/>
        <v>1.724137931034483E-3</v>
      </c>
      <c r="R384" s="241">
        <f t="shared" si="36"/>
        <v>1.724137931034483E-3</v>
      </c>
      <c r="S384" s="241">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139</v>
      </c>
      <c r="K385" s="241">
        <f t="shared" si="35"/>
        <v>1.724137931034483E-3</v>
      </c>
      <c r="L385" s="241">
        <f t="shared" si="35"/>
        <v>1.724137931034483E-3</v>
      </c>
      <c r="M385" s="241">
        <f t="shared" si="35"/>
        <v>1.724137931034483E-3</v>
      </c>
      <c r="N385" s="128">
        <v>1.724137931034483E-3</v>
      </c>
      <c r="O385" s="241">
        <f t="shared" si="39"/>
        <v>1.724137931034483E-3</v>
      </c>
      <c r="P385" s="241">
        <f t="shared" si="39"/>
        <v>1.724137931034483E-3</v>
      </c>
      <c r="Q385" s="241">
        <f t="shared" si="36"/>
        <v>1.724137931034483E-3</v>
      </c>
      <c r="R385" s="241">
        <f t="shared" si="36"/>
        <v>1.724137931034483E-3</v>
      </c>
      <c r="S385" s="241">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786</v>
      </c>
      <c r="J386" s="99" t="s">
        <v>371</v>
      </c>
      <c r="K386" s="241">
        <f t="shared" si="35"/>
        <v>0</v>
      </c>
      <c r="L386" s="241">
        <f t="shared" si="35"/>
        <v>0</v>
      </c>
      <c r="M386" s="241">
        <f t="shared" si="35"/>
        <v>0</v>
      </c>
      <c r="N386" s="128">
        <v>0</v>
      </c>
      <c r="O386" s="241">
        <f t="shared" si="39"/>
        <v>0</v>
      </c>
      <c r="P386" s="241">
        <f t="shared" si="39"/>
        <v>0</v>
      </c>
      <c r="Q386" s="241">
        <f t="shared" si="36"/>
        <v>0</v>
      </c>
      <c r="R386" s="241">
        <f t="shared" si="36"/>
        <v>0</v>
      </c>
      <c r="S386" s="241">
        <f t="shared" si="36"/>
        <v>0</v>
      </c>
      <c r="T386" s="86"/>
      <c r="U386" s="99" t="s">
        <v>371</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131</v>
      </c>
      <c r="K387" s="241">
        <f t="shared" si="35"/>
        <v>195.92819264069266</v>
      </c>
      <c r="L387" s="241">
        <f t="shared" si="35"/>
        <v>195.92819264069266</v>
      </c>
      <c r="M387" s="241">
        <f t="shared" si="35"/>
        <v>195.92819264069266</v>
      </c>
      <c r="N387" s="128">
        <v>195.92819264069266</v>
      </c>
      <c r="O387" s="241">
        <f t="shared" si="39"/>
        <v>195.92819264069266</v>
      </c>
      <c r="P387" s="241">
        <f t="shared" si="39"/>
        <v>195.92819264069266</v>
      </c>
      <c r="Q387" s="241">
        <f t="shared" si="36"/>
        <v>195.92819264069266</v>
      </c>
      <c r="R387" s="241">
        <f t="shared" si="36"/>
        <v>195.92819264069266</v>
      </c>
      <c r="S387" s="241">
        <f t="shared" si="36"/>
        <v>195.92819264069266</v>
      </c>
      <c r="T387" s="86"/>
      <c r="U387" s="99" t="s">
        <v>131</v>
      </c>
      <c r="V387" s="5">
        <f t="shared" si="38"/>
        <v>6.7675613329803364</v>
      </c>
      <c r="W387" s="5">
        <f t="shared" si="38"/>
        <v>8.425053465024396</v>
      </c>
      <c r="X387" s="5">
        <f t="shared" si="38"/>
        <v>9.5768236986163107</v>
      </c>
      <c r="Y387" s="129">
        <v>9.3490210416558845</v>
      </c>
      <c r="Z387" s="5">
        <f t="shared" si="37"/>
        <v>10.050653225093997</v>
      </c>
      <c r="AA387" s="5">
        <f t="shared" si="37"/>
        <v>9.2260076068972534</v>
      </c>
      <c r="AB387" s="5">
        <f t="shared" si="37"/>
        <v>8.3321099809845425</v>
      </c>
      <c r="AC387" s="5">
        <f t="shared" si="37"/>
        <v>5.2354517833272958</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132</v>
      </c>
      <c r="K388" s="241">
        <f t="shared" si="35"/>
        <v>564.81899350649348</v>
      </c>
      <c r="L388" s="241">
        <f t="shared" si="35"/>
        <v>564.81899350649348</v>
      </c>
      <c r="M388" s="241">
        <f t="shared" si="35"/>
        <v>564.81899350649348</v>
      </c>
      <c r="N388" s="128">
        <v>564.81899350649348</v>
      </c>
      <c r="O388" s="241">
        <f t="shared" si="39"/>
        <v>564.81899350649348</v>
      </c>
      <c r="P388" s="241">
        <f t="shared" si="39"/>
        <v>564.81899350649348</v>
      </c>
      <c r="Q388" s="241">
        <f t="shared" si="36"/>
        <v>564.81899350649348</v>
      </c>
      <c r="R388" s="241">
        <f t="shared" si="36"/>
        <v>564.81899350649348</v>
      </c>
      <c r="S388" s="241">
        <f t="shared" si="36"/>
        <v>564.81899350649348</v>
      </c>
      <c r="T388" s="86"/>
      <c r="U388" s="99" t="s">
        <v>132</v>
      </c>
      <c r="V388" s="5">
        <f t="shared" si="38"/>
        <v>6.9987049555496128</v>
      </c>
      <c r="W388" s="5">
        <f t="shared" si="38"/>
        <v>8.7128081350493769</v>
      </c>
      <c r="X388" s="5">
        <f t="shared" si="38"/>
        <v>9.9039166665984162</v>
      </c>
      <c r="Y388" s="129">
        <v>9.6683334918458375</v>
      </c>
      <c r="Z388" s="5">
        <f t="shared" si="37"/>
        <v>10.393929670083782</v>
      </c>
      <c r="AA388" s="5">
        <f t="shared" si="37"/>
        <v>9.5411185774794447</v>
      </c>
      <c r="AB388" s="5">
        <f t="shared" si="37"/>
        <v>8.6166901997503249</v>
      </c>
      <c r="AC388" s="5">
        <f t="shared" si="37"/>
        <v>5.4142667554336699</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133</v>
      </c>
      <c r="K389" s="241">
        <f t="shared" si="35"/>
        <v>1364.4483766233766</v>
      </c>
      <c r="L389" s="241">
        <f t="shared" si="35"/>
        <v>1364.4483766233766</v>
      </c>
      <c r="M389" s="241">
        <f t="shared" si="35"/>
        <v>1364.4483766233766</v>
      </c>
      <c r="N389" s="128">
        <v>1364.4483766233766</v>
      </c>
      <c r="O389" s="241">
        <f t="shared" si="39"/>
        <v>1364.4483766233766</v>
      </c>
      <c r="P389" s="241">
        <f t="shared" si="39"/>
        <v>1364.4483766233766</v>
      </c>
      <c r="Q389" s="241">
        <f t="shared" si="36"/>
        <v>1364.4483766233766</v>
      </c>
      <c r="R389" s="241">
        <f t="shared" si="36"/>
        <v>1364.4483766233766</v>
      </c>
      <c r="S389" s="241">
        <f t="shared" si="36"/>
        <v>1364.4483766233766</v>
      </c>
      <c r="T389" s="86"/>
      <c r="U389" s="99" t="s">
        <v>133</v>
      </c>
      <c r="V389" s="5">
        <f t="shared" si="38"/>
        <v>33.272681729576462</v>
      </c>
      <c r="W389" s="5">
        <f t="shared" si="38"/>
        <v>41.421733576365142</v>
      </c>
      <c r="X389" s="5">
        <f t="shared" si="38"/>
        <v>47.084406217564108</v>
      </c>
      <c r="Y389" s="129">
        <v>45.964415584415576</v>
      </c>
      <c r="Z389" s="5">
        <f t="shared" si="37"/>
        <v>49.413986734513045</v>
      </c>
      <c r="AA389" s="5">
        <f t="shared" si="37"/>
        <v>45.359620642515367</v>
      </c>
      <c r="AB389" s="5">
        <f t="shared" si="37"/>
        <v>40.964777398040546</v>
      </c>
      <c r="AC389" s="5">
        <f t="shared" si="37"/>
        <v>25.740072727272725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134</v>
      </c>
      <c r="K390" s="241">
        <f t="shared" si="35"/>
        <v>1365.8546428571431</v>
      </c>
      <c r="L390" s="241">
        <f t="shared" si="35"/>
        <v>1365.8546428571431</v>
      </c>
      <c r="M390" s="241">
        <f t="shared" si="35"/>
        <v>1365.8546428571431</v>
      </c>
      <c r="N390" s="128">
        <v>1365.8546428571431</v>
      </c>
      <c r="O390" s="241">
        <f t="shared" si="39"/>
        <v>1365.8546428571431</v>
      </c>
      <c r="P390" s="241">
        <f t="shared" si="39"/>
        <v>1365.8546428571431</v>
      </c>
      <c r="Q390" s="241">
        <f t="shared" si="36"/>
        <v>1365.8546428571431</v>
      </c>
      <c r="R390" s="241">
        <f t="shared" si="36"/>
        <v>1365.8546428571431</v>
      </c>
      <c r="S390" s="241">
        <f t="shared" si="36"/>
        <v>1365.8546428571431</v>
      </c>
      <c r="T390" s="86"/>
      <c r="U390" s="99" t="s">
        <v>134</v>
      </c>
      <c r="V390" s="5">
        <f t="shared" si="38"/>
        <v>20.0836205444166</v>
      </c>
      <c r="W390" s="5">
        <f t="shared" si="38"/>
        <v>25.002444533953934</v>
      </c>
      <c r="X390" s="5">
        <f t="shared" si="38"/>
        <v>28.42047285873414</v>
      </c>
      <c r="Y390" s="129">
        <v>27.744438775510208</v>
      </c>
      <c r="Z390" s="5">
        <f t="shared" si="37"/>
        <v>29.826623751839925</v>
      </c>
      <c r="AA390" s="5">
        <f t="shared" si="37"/>
        <v>27.379380370569283</v>
      </c>
      <c r="AB390" s="5">
        <f t="shared" si="37"/>
        <v>24.726622627998569</v>
      </c>
      <c r="AC390" s="5">
        <f t="shared" si="37"/>
        <v>15.536885714285718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135</v>
      </c>
      <c r="K391" s="241">
        <f t="shared" si="35"/>
        <v>0</v>
      </c>
      <c r="L391" s="241">
        <f t="shared" si="35"/>
        <v>0</v>
      </c>
      <c r="M391" s="241">
        <f t="shared" si="35"/>
        <v>0</v>
      </c>
      <c r="N391" s="128">
        <v>0</v>
      </c>
      <c r="O391" s="241">
        <f t="shared" si="39"/>
        <v>0</v>
      </c>
      <c r="P391" s="241">
        <f t="shared" si="39"/>
        <v>0</v>
      </c>
      <c r="Q391" s="241">
        <f t="shared" si="36"/>
        <v>0</v>
      </c>
      <c r="R391" s="241">
        <f t="shared" si="36"/>
        <v>0</v>
      </c>
      <c r="S391" s="241">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136</v>
      </c>
      <c r="K392" s="241">
        <f t="shared" si="35"/>
        <v>0</v>
      </c>
      <c r="L392" s="241">
        <f t="shared" si="35"/>
        <v>0</v>
      </c>
      <c r="M392" s="241">
        <f t="shared" si="35"/>
        <v>0</v>
      </c>
      <c r="N392" s="128">
        <v>0</v>
      </c>
      <c r="O392" s="241">
        <f t="shared" si="39"/>
        <v>0</v>
      </c>
      <c r="P392" s="241">
        <f t="shared" si="39"/>
        <v>0</v>
      </c>
      <c r="Q392" s="241">
        <f t="shared" si="36"/>
        <v>0</v>
      </c>
      <c r="R392" s="241">
        <f t="shared" si="36"/>
        <v>0</v>
      </c>
      <c r="S392" s="241">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137</v>
      </c>
      <c r="K393" s="241">
        <f t="shared" si="35"/>
        <v>0</v>
      </c>
      <c r="L393" s="241">
        <f t="shared" si="35"/>
        <v>0</v>
      </c>
      <c r="M393" s="241">
        <f t="shared" si="35"/>
        <v>0</v>
      </c>
      <c r="N393" s="128">
        <v>0</v>
      </c>
      <c r="O393" s="241">
        <f t="shared" si="39"/>
        <v>0</v>
      </c>
      <c r="P393" s="241">
        <f t="shared" si="39"/>
        <v>0</v>
      </c>
      <c r="Q393" s="241">
        <f t="shared" si="36"/>
        <v>0</v>
      </c>
      <c r="R393" s="241">
        <f t="shared" si="36"/>
        <v>0</v>
      </c>
      <c r="S393" s="241">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138</v>
      </c>
      <c r="K394" s="241">
        <f t="shared" si="35"/>
        <v>0</v>
      </c>
      <c r="L394" s="241">
        <f t="shared" si="35"/>
        <v>0</v>
      </c>
      <c r="M394" s="241">
        <f t="shared" si="35"/>
        <v>0</v>
      </c>
      <c r="N394" s="128">
        <v>0</v>
      </c>
      <c r="O394" s="241">
        <f t="shared" si="39"/>
        <v>0</v>
      </c>
      <c r="P394" s="241">
        <f t="shared" si="39"/>
        <v>0</v>
      </c>
      <c r="Q394" s="241">
        <f t="shared" si="39"/>
        <v>0</v>
      </c>
      <c r="R394" s="241">
        <f t="shared" si="39"/>
        <v>0</v>
      </c>
      <c r="S394" s="241">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139</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787</v>
      </c>
      <c r="J396" s="99" t="s">
        <v>371</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371</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131</v>
      </c>
      <c r="K397" s="241">
        <f t="shared" si="35"/>
        <v>146.42351190476191</v>
      </c>
      <c r="L397" s="241">
        <f t="shared" si="35"/>
        <v>146.42351190476191</v>
      </c>
      <c r="M397" s="241">
        <f t="shared" si="35"/>
        <v>146.42351190476191</v>
      </c>
      <c r="N397" s="128">
        <v>146.42351190476191</v>
      </c>
      <c r="O397" s="241">
        <f t="shared" si="39"/>
        <v>146.42351190476191</v>
      </c>
      <c r="P397" s="241">
        <f t="shared" si="39"/>
        <v>146.42351190476191</v>
      </c>
      <c r="Q397" s="241">
        <f t="shared" si="39"/>
        <v>146.42351190476191</v>
      </c>
      <c r="R397" s="241">
        <f t="shared" si="39"/>
        <v>146.42351190476191</v>
      </c>
      <c r="S397" s="241">
        <f t="shared" si="39"/>
        <v>146.42351190476191</v>
      </c>
      <c r="T397" s="86"/>
      <c r="U397" s="99" t="s">
        <v>131</v>
      </c>
      <c r="V397" s="5">
        <f t="shared" si="38"/>
        <v>6.5813317913754199</v>
      </c>
      <c r="W397" s="5">
        <f t="shared" si="38"/>
        <v>8.1932131066456346</v>
      </c>
      <c r="X397" s="5">
        <f t="shared" si="38"/>
        <v>9.3132889628861815</v>
      </c>
      <c r="Y397" s="129">
        <v>9.091754972332275</v>
      </c>
      <c r="Z397" s="5">
        <f t="shared" si="37"/>
        <v>9.7740796632383056</v>
      </c>
      <c r="AA397" s="5">
        <f t="shared" si="37"/>
        <v>8.9721266174331653</v>
      </c>
      <c r="AB397" s="5">
        <f t="shared" si="37"/>
        <v>8.1028272384996409</v>
      </c>
      <c r="AC397" s="5">
        <f t="shared" si="37"/>
        <v>5.0913827845060746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132</v>
      </c>
      <c r="K398" s="241">
        <f t="shared" si="35"/>
        <v>418.78352272727278</v>
      </c>
      <c r="L398" s="241">
        <f t="shared" si="35"/>
        <v>418.78352272727278</v>
      </c>
      <c r="M398" s="241">
        <f t="shared" si="35"/>
        <v>418.78352272727278</v>
      </c>
      <c r="N398" s="128">
        <v>418.78352272727278</v>
      </c>
      <c r="O398" s="241">
        <f t="shared" si="39"/>
        <v>418.78352272727278</v>
      </c>
      <c r="P398" s="241">
        <f t="shared" si="39"/>
        <v>418.78352272727278</v>
      </c>
      <c r="Q398" s="241">
        <f t="shared" si="39"/>
        <v>418.78352272727278</v>
      </c>
      <c r="R398" s="241">
        <f t="shared" si="39"/>
        <v>418.78352272727278</v>
      </c>
      <c r="S398" s="241">
        <f t="shared" si="39"/>
        <v>418.78352272727278</v>
      </c>
      <c r="T398" s="86"/>
      <c r="U398" s="99" t="s">
        <v>132</v>
      </c>
      <c r="V398" s="5">
        <f t="shared" si="38"/>
        <v>8.3328258430973037</v>
      </c>
      <c r="W398" s="5">
        <f t="shared" si="38"/>
        <v>10.373678166861136</v>
      </c>
      <c r="X398" s="5">
        <f t="shared" si="38"/>
        <v>11.791840529278668</v>
      </c>
      <c r="Y398" s="129">
        <v>11.511349555699251</v>
      </c>
      <c r="Z398" s="5">
        <f t="shared" si="37"/>
        <v>12.375261754323855</v>
      </c>
      <c r="AA398" s="5">
        <f t="shared" si="37"/>
        <v>11.359884429966366</v>
      </c>
      <c r="AB398" s="5">
        <f t="shared" si="37"/>
        <v>10.259237849640735</v>
      </c>
      <c r="AC398" s="5">
        <f t="shared" si="37"/>
        <v>6.4463557511915814</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133</v>
      </c>
      <c r="K399" s="241">
        <f t="shared" si="35"/>
        <v>1082.0831899350651</v>
      </c>
      <c r="L399" s="241">
        <f t="shared" si="35"/>
        <v>1082.0831899350651</v>
      </c>
      <c r="M399" s="241">
        <f t="shared" si="35"/>
        <v>1082.0831899350651</v>
      </c>
      <c r="N399" s="128">
        <v>1082.0831899350651</v>
      </c>
      <c r="O399" s="241">
        <f t="shared" si="39"/>
        <v>1082.0831899350651</v>
      </c>
      <c r="P399" s="241">
        <f t="shared" si="39"/>
        <v>1082.0831899350651</v>
      </c>
      <c r="Q399" s="241">
        <f t="shared" si="39"/>
        <v>1082.0831899350651</v>
      </c>
      <c r="R399" s="241">
        <f t="shared" si="39"/>
        <v>1082.0831899350651</v>
      </c>
      <c r="S399" s="241">
        <f t="shared" si="39"/>
        <v>1082.0831899350651</v>
      </c>
      <c r="T399" s="86"/>
      <c r="U399" s="99" t="s">
        <v>133</v>
      </c>
      <c r="V399" s="5">
        <f t="shared" si="38"/>
        <v>18.633528417353713</v>
      </c>
      <c r="W399" s="5">
        <f t="shared" si="38"/>
        <v>23.197199912057684</v>
      </c>
      <c r="X399" s="5">
        <f t="shared" si="38"/>
        <v>26.368437278361053</v>
      </c>
      <c r="Y399" s="129">
        <v>25.74121469800042</v>
      </c>
      <c r="Z399" s="5">
        <f t="shared" si="37"/>
        <v>27.673060245511177</v>
      </c>
      <c r="AA399" s="5">
        <f t="shared" si="37"/>
        <v>25.402514504605676</v>
      </c>
      <c r="AB399" s="5">
        <f t="shared" si="37"/>
        <v>22.941293099270549</v>
      </c>
      <c r="AC399" s="5">
        <f t="shared" si="37"/>
        <v>14.415080230880235</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134</v>
      </c>
      <c r="K400" s="241">
        <f t="shared" si="35"/>
        <v>1567.3314285714284</v>
      </c>
      <c r="L400" s="241">
        <f t="shared" si="35"/>
        <v>1567.3314285714284</v>
      </c>
      <c r="M400" s="241">
        <f t="shared" si="35"/>
        <v>1567.3314285714284</v>
      </c>
      <c r="N400" s="128">
        <v>1567.3314285714284</v>
      </c>
      <c r="O400" s="241">
        <f t="shared" si="39"/>
        <v>1567.3314285714284</v>
      </c>
      <c r="P400" s="241">
        <f t="shared" si="39"/>
        <v>1567.3314285714284</v>
      </c>
      <c r="Q400" s="241">
        <f t="shared" si="39"/>
        <v>1567.3314285714284</v>
      </c>
      <c r="R400" s="241">
        <f t="shared" si="39"/>
        <v>1567.3314285714284</v>
      </c>
      <c r="S400" s="241">
        <f t="shared" si="39"/>
        <v>1567.3314285714284</v>
      </c>
      <c r="T400" s="86"/>
      <c r="U400" s="99" t="s">
        <v>134</v>
      </c>
      <c r="V400" s="5">
        <f t="shared" si="38"/>
        <v>23.8619003411306</v>
      </c>
      <c r="W400" s="5">
        <f t="shared" si="38"/>
        <v>29.70609001670843</v>
      </c>
      <c r="X400" s="5">
        <f t="shared" si="38"/>
        <v>33.767143205235307</v>
      </c>
      <c r="Y400" s="129">
        <v>32.963928571428568</v>
      </c>
      <c r="Z400" s="5">
        <f t="shared" si="37"/>
        <v>35.437829643553329</v>
      </c>
      <c r="AA400" s="5">
        <f t="shared" si="37"/>
        <v>32.530192669172926</v>
      </c>
      <c r="AB400" s="5">
        <f t="shared" si="37"/>
        <v>29.378378446115285</v>
      </c>
      <c r="AC400" s="5">
        <f t="shared" si="37"/>
        <v>18.459800000000001</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135</v>
      </c>
      <c r="K401" s="241">
        <f t="shared" si="35"/>
        <v>0</v>
      </c>
      <c r="L401" s="241">
        <f t="shared" si="35"/>
        <v>0</v>
      </c>
      <c r="M401" s="241">
        <f t="shared" si="35"/>
        <v>0</v>
      </c>
      <c r="N401" s="128">
        <v>0</v>
      </c>
      <c r="O401" s="241">
        <f t="shared" si="39"/>
        <v>0</v>
      </c>
      <c r="P401" s="241">
        <f t="shared" si="39"/>
        <v>0</v>
      </c>
      <c r="Q401" s="241">
        <f t="shared" si="39"/>
        <v>0</v>
      </c>
      <c r="R401" s="241">
        <f t="shared" si="39"/>
        <v>0</v>
      </c>
      <c r="S401" s="241">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136</v>
      </c>
      <c r="K402" s="241">
        <f t="shared" si="35"/>
        <v>0</v>
      </c>
      <c r="L402" s="241">
        <f t="shared" si="35"/>
        <v>0</v>
      </c>
      <c r="M402" s="241">
        <f t="shared" si="35"/>
        <v>0</v>
      </c>
      <c r="N402" s="128">
        <v>0</v>
      </c>
      <c r="O402" s="241">
        <f t="shared" si="39"/>
        <v>0</v>
      </c>
      <c r="P402" s="241">
        <f t="shared" si="39"/>
        <v>0</v>
      </c>
      <c r="Q402" s="241">
        <f t="shared" si="39"/>
        <v>0</v>
      </c>
      <c r="R402" s="241">
        <f t="shared" si="39"/>
        <v>0</v>
      </c>
      <c r="S402" s="241">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137</v>
      </c>
      <c r="K403" s="241">
        <f t="shared" si="35"/>
        <v>0</v>
      </c>
      <c r="L403" s="241">
        <f t="shared" si="35"/>
        <v>0</v>
      </c>
      <c r="M403" s="241">
        <f t="shared" si="35"/>
        <v>0</v>
      </c>
      <c r="N403" s="128">
        <v>0</v>
      </c>
      <c r="O403" s="241">
        <f t="shared" si="39"/>
        <v>0</v>
      </c>
      <c r="P403" s="241">
        <f t="shared" si="39"/>
        <v>0</v>
      </c>
      <c r="Q403" s="241">
        <f t="shared" si="39"/>
        <v>0</v>
      </c>
      <c r="R403" s="241">
        <f t="shared" si="39"/>
        <v>0</v>
      </c>
      <c r="S403" s="241">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138</v>
      </c>
      <c r="K404" s="241">
        <f t="shared" si="35"/>
        <v>0</v>
      </c>
      <c r="L404" s="241">
        <f t="shared" si="35"/>
        <v>0</v>
      </c>
      <c r="M404" s="241">
        <f t="shared" si="35"/>
        <v>0</v>
      </c>
      <c r="N404" s="128">
        <v>0</v>
      </c>
      <c r="O404" s="241">
        <f t="shared" si="39"/>
        <v>0</v>
      </c>
      <c r="P404" s="241">
        <f t="shared" si="39"/>
        <v>0</v>
      </c>
      <c r="Q404" s="241">
        <f t="shared" si="39"/>
        <v>0</v>
      </c>
      <c r="R404" s="241">
        <f t="shared" si="39"/>
        <v>0</v>
      </c>
      <c r="S404" s="241">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139</v>
      </c>
      <c r="K405" s="241">
        <f t="shared" si="35"/>
        <v>0</v>
      </c>
      <c r="L405" s="241">
        <f t="shared" si="35"/>
        <v>0</v>
      </c>
      <c r="M405" s="241">
        <f t="shared" si="35"/>
        <v>0</v>
      </c>
      <c r="N405" s="128">
        <v>0</v>
      </c>
      <c r="O405" s="241">
        <f t="shared" si="39"/>
        <v>0</v>
      </c>
      <c r="P405" s="241">
        <f t="shared" si="39"/>
        <v>0</v>
      </c>
      <c r="Q405" s="241">
        <f t="shared" si="39"/>
        <v>0</v>
      </c>
      <c r="R405" s="241">
        <f t="shared" si="39"/>
        <v>0</v>
      </c>
      <c r="S405" s="241">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788</v>
      </c>
      <c r="J406" s="99" t="s">
        <v>371</v>
      </c>
      <c r="K406" s="241">
        <f t="shared" si="35"/>
        <v>0</v>
      </c>
      <c r="L406" s="241">
        <f t="shared" si="35"/>
        <v>0</v>
      </c>
      <c r="M406" s="241">
        <f t="shared" si="35"/>
        <v>0</v>
      </c>
      <c r="N406" s="128">
        <v>0</v>
      </c>
      <c r="O406" s="241">
        <f t="shared" si="39"/>
        <v>0</v>
      </c>
      <c r="P406" s="241">
        <f t="shared" si="39"/>
        <v>0</v>
      </c>
      <c r="Q406" s="241">
        <f t="shared" si="39"/>
        <v>0</v>
      </c>
      <c r="R406" s="241">
        <f t="shared" si="39"/>
        <v>0</v>
      </c>
      <c r="S406" s="241">
        <f t="shared" si="39"/>
        <v>0</v>
      </c>
      <c r="T406" s="86"/>
      <c r="U406" s="99" t="s">
        <v>371</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131</v>
      </c>
      <c r="K407" s="241">
        <f t="shared" si="35"/>
        <v>146.42351190476191</v>
      </c>
      <c r="L407" s="241">
        <f t="shared" si="35"/>
        <v>146.42351190476191</v>
      </c>
      <c r="M407" s="241">
        <f t="shared" si="35"/>
        <v>146.42351190476191</v>
      </c>
      <c r="N407" s="128">
        <v>146.42351190476191</v>
      </c>
      <c r="O407" s="241">
        <f t="shared" si="39"/>
        <v>146.42351190476191</v>
      </c>
      <c r="P407" s="241">
        <f t="shared" si="39"/>
        <v>146.42351190476191</v>
      </c>
      <c r="Q407" s="241">
        <f t="shared" si="39"/>
        <v>146.42351190476191</v>
      </c>
      <c r="R407" s="241">
        <f t="shared" si="39"/>
        <v>146.42351190476191</v>
      </c>
      <c r="S407" s="241">
        <f t="shared" si="39"/>
        <v>146.42351190476191</v>
      </c>
      <c r="T407" s="86"/>
      <c r="U407" s="99" t="s">
        <v>131</v>
      </c>
      <c r="V407" s="5">
        <f t="shared" si="38"/>
        <v>6.5813317913754199</v>
      </c>
      <c r="W407" s="5">
        <f t="shared" si="38"/>
        <v>8.1932131066456346</v>
      </c>
      <c r="X407" s="5">
        <f t="shared" si="38"/>
        <v>9.3132889628861815</v>
      </c>
      <c r="Y407" s="129">
        <v>9.091754972332275</v>
      </c>
      <c r="Z407" s="5">
        <f t="shared" si="37"/>
        <v>9.7740796632383056</v>
      </c>
      <c r="AA407" s="5">
        <f t="shared" si="37"/>
        <v>8.9721266174331653</v>
      </c>
      <c r="AB407" s="5">
        <f t="shared" si="37"/>
        <v>8.1028272384996409</v>
      </c>
      <c r="AC407" s="5">
        <f t="shared" si="37"/>
        <v>5.0913827845060746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132</v>
      </c>
      <c r="K408" s="241">
        <f t="shared" si="35"/>
        <v>418.78352272727278</v>
      </c>
      <c r="L408" s="241">
        <f t="shared" si="35"/>
        <v>418.78352272727278</v>
      </c>
      <c r="M408" s="241">
        <f t="shared" si="35"/>
        <v>418.78352272727278</v>
      </c>
      <c r="N408" s="128">
        <v>418.78352272727278</v>
      </c>
      <c r="O408" s="241">
        <f t="shared" si="39"/>
        <v>418.78352272727278</v>
      </c>
      <c r="P408" s="241">
        <f t="shared" si="39"/>
        <v>418.78352272727278</v>
      </c>
      <c r="Q408" s="241">
        <f t="shared" si="39"/>
        <v>418.78352272727278</v>
      </c>
      <c r="R408" s="241">
        <f t="shared" si="39"/>
        <v>418.78352272727278</v>
      </c>
      <c r="S408" s="241">
        <f t="shared" si="39"/>
        <v>418.78352272727278</v>
      </c>
      <c r="T408" s="86"/>
      <c r="U408" s="99" t="s">
        <v>132</v>
      </c>
      <c r="V408" s="5">
        <f t="shared" si="38"/>
        <v>8.3328258430973037</v>
      </c>
      <c r="W408" s="5">
        <f t="shared" si="38"/>
        <v>10.373678166861136</v>
      </c>
      <c r="X408" s="5">
        <f t="shared" si="38"/>
        <v>11.791840529278668</v>
      </c>
      <c r="Y408" s="129">
        <v>11.511349555699251</v>
      </c>
      <c r="Z408" s="5">
        <f t="shared" si="37"/>
        <v>12.375261754323855</v>
      </c>
      <c r="AA408" s="5">
        <f t="shared" si="37"/>
        <v>11.359884429966366</v>
      </c>
      <c r="AB408" s="5">
        <f t="shared" si="37"/>
        <v>10.259237849640735</v>
      </c>
      <c r="AC408" s="5">
        <f t="shared" si="37"/>
        <v>6.4463557511915814</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133</v>
      </c>
      <c r="K409" s="241">
        <f t="shared" si="35"/>
        <v>1082.0831899350651</v>
      </c>
      <c r="L409" s="241">
        <f t="shared" si="35"/>
        <v>1082.0831899350651</v>
      </c>
      <c r="M409" s="241">
        <f t="shared" si="35"/>
        <v>1082.0831899350651</v>
      </c>
      <c r="N409" s="128">
        <v>1082.0831899350651</v>
      </c>
      <c r="O409" s="241">
        <f t="shared" si="39"/>
        <v>1082.0831899350651</v>
      </c>
      <c r="P409" s="241">
        <f t="shared" si="39"/>
        <v>1082.0831899350651</v>
      </c>
      <c r="Q409" s="241">
        <f t="shared" si="39"/>
        <v>1082.0831899350651</v>
      </c>
      <c r="R409" s="241">
        <f t="shared" si="39"/>
        <v>1082.0831899350651</v>
      </c>
      <c r="S409" s="241">
        <f t="shared" si="39"/>
        <v>1082.0831899350651</v>
      </c>
      <c r="T409" s="86"/>
      <c r="U409" s="99" t="s">
        <v>133</v>
      </c>
      <c r="V409" s="5">
        <f t="shared" si="38"/>
        <v>18.633528417353713</v>
      </c>
      <c r="W409" s="5">
        <f t="shared" si="38"/>
        <v>23.197199912057684</v>
      </c>
      <c r="X409" s="5">
        <f t="shared" si="38"/>
        <v>26.368437278361053</v>
      </c>
      <c r="Y409" s="129">
        <v>25.74121469800042</v>
      </c>
      <c r="Z409" s="5">
        <f t="shared" si="37"/>
        <v>27.673060245511177</v>
      </c>
      <c r="AA409" s="5">
        <f t="shared" si="37"/>
        <v>25.402514504605676</v>
      </c>
      <c r="AB409" s="5">
        <f t="shared" si="37"/>
        <v>22.941293099270549</v>
      </c>
      <c r="AC409" s="5">
        <f t="shared" si="37"/>
        <v>14.415080230880235</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134</v>
      </c>
      <c r="K410" s="241">
        <f t="shared" si="35"/>
        <v>1108.1520833333329</v>
      </c>
      <c r="L410" s="241">
        <f t="shared" si="35"/>
        <v>1108.1520833333329</v>
      </c>
      <c r="M410" s="241">
        <f t="shared" si="35"/>
        <v>1108.1520833333329</v>
      </c>
      <c r="N410" s="128">
        <v>1108.1520833333329</v>
      </c>
      <c r="O410" s="241">
        <f t="shared" si="39"/>
        <v>1108.1520833333329</v>
      </c>
      <c r="P410" s="241">
        <f t="shared" si="39"/>
        <v>1108.1520833333329</v>
      </c>
      <c r="Q410" s="241">
        <f t="shared" si="39"/>
        <v>1108.1520833333329</v>
      </c>
      <c r="R410" s="241">
        <f t="shared" si="39"/>
        <v>1108.1520833333329</v>
      </c>
      <c r="S410" s="241">
        <f t="shared" si="39"/>
        <v>1108.1520833333329</v>
      </c>
      <c r="T410" s="86"/>
      <c r="U410" s="99" t="s">
        <v>134</v>
      </c>
      <c r="V410" s="5">
        <f t="shared" si="38"/>
        <v>16.997433224264366</v>
      </c>
      <c r="W410" s="5">
        <f t="shared" si="38"/>
        <v>21.16039687512432</v>
      </c>
      <c r="X410" s="5">
        <f t="shared" si="38"/>
        <v>24.053187449443719</v>
      </c>
      <c r="Y410" s="129">
        <v>23.481037414965989</v>
      </c>
      <c r="Z410" s="5">
        <f t="shared" si="37"/>
        <v>25.243259521157398</v>
      </c>
      <c r="AA410" s="5">
        <f t="shared" si="37"/>
        <v>23.172076396348015</v>
      </c>
      <c r="AB410" s="5">
        <f t="shared" si="37"/>
        <v>20.926959661057406</v>
      </c>
      <c r="AC410" s="5">
        <f t="shared" si="37"/>
        <v>13.149380952380955</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135</v>
      </c>
      <c r="K411" s="241">
        <f t="shared" si="35"/>
        <v>1.869158878504673E-3</v>
      </c>
      <c r="L411" s="241">
        <f t="shared" si="35"/>
        <v>1.869158878504673E-3</v>
      </c>
      <c r="M411" s="241">
        <f t="shared" si="35"/>
        <v>1.869158878504673E-3</v>
      </c>
      <c r="N411" s="128">
        <v>1.869158878504673E-3</v>
      </c>
      <c r="O411" s="241">
        <f t="shared" si="39"/>
        <v>1.869158878504673E-3</v>
      </c>
      <c r="P411" s="241">
        <f t="shared" si="39"/>
        <v>1.869158878504673E-3</v>
      </c>
      <c r="Q411" s="241">
        <f t="shared" si="39"/>
        <v>1.869158878504673E-3</v>
      </c>
      <c r="R411" s="241">
        <f t="shared" si="39"/>
        <v>1.869158878504673E-3</v>
      </c>
      <c r="S411" s="241">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136</v>
      </c>
      <c r="K412" s="241">
        <f t="shared" si="35"/>
        <v>1.869158878504673E-3</v>
      </c>
      <c r="L412" s="241">
        <f t="shared" si="35"/>
        <v>1.869158878504673E-3</v>
      </c>
      <c r="M412" s="241">
        <f t="shared" si="35"/>
        <v>1.869158878504673E-3</v>
      </c>
      <c r="N412" s="128">
        <v>1.869158878504673E-3</v>
      </c>
      <c r="O412" s="241">
        <f t="shared" si="39"/>
        <v>1.869158878504673E-3</v>
      </c>
      <c r="P412" s="241">
        <f t="shared" si="39"/>
        <v>1.869158878504673E-3</v>
      </c>
      <c r="Q412" s="241">
        <f t="shared" si="39"/>
        <v>1.869158878504673E-3</v>
      </c>
      <c r="R412" s="241">
        <f t="shared" si="39"/>
        <v>1.869158878504673E-3</v>
      </c>
      <c r="S412" s="241">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137</v>
      </c>
      <c r="K413" s="241">
        <f t="shared" si="35"/>
        <v>1.869158878504673E-3</v>
      </c>
      <c r="L413" s="241">
        <f t="shared" si="35"/>
        <v>1.869158878504673E-3</v>
      </c>
      <c r="M413" s="241">
        <f t="shared" si="35"/>
        <v>1.869158878504673E-3</v>
      </c>
      <c r="N413" s="128">
        <v>1.869158878504673E-3</v>
      </c>
      <c r="O413" s="241">
        <f t="shared" si="39"/>
        <v>1.869158878504673E-3</v>
      </c>
      <c r="P413" s="241">
        <f t="shared" si="39"/>
        <v>1.869158878504673E-3</v>
      </c>
      <c r="Q413" s="241">
        <f t="shared" si="39"/>
        <v>1.869158878504673E-3</v>
      </c>
      <c r="R413" s="241">
        <f t="shared" si="39"/>
        <v>1.869158878504673E-3</v>
      </c>
      <c r="S413" s="241">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138</v>
      </c>
      <c r="K414" s="241">
        <f t="shared" si="35"/>
        <v>1.869158878504673E-3</v>
      </c>
      <c r="L414" s="241">
        <f t="shared" si="35"/>
        <v>1.869158878504673E-3</v>
      </c>
      <c r="M414" s="241">
        <f t="shared" si="35"/>
        <v>1.869158878504673E-3</v>
      </c>
      <c r="N414" s="128">
        <v>1.869158878504673E-3</v>
      </c>
      <c r="O414" s="241">
        <f t="shared" si="39"/>
        <v>1.869158878504673E-3</v>
      </c>
      <c r="P414" s="241">
        <f t="shared" si="39"/>
        <v>1.869158878504673E-3</v>
      </c>
      <c r="Q414" s="241">
        <f t="shared" si="39"/>
        <v>1.869158878504673E-3</v>
      </c>
      <c r="R414" s="241">
        <f t="shared" si="39"/>
        <v>1.869158878504673E-3</v>
      </c>
      <c r="S414" s="241">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139</v>
      </c>
      <c r="K415" s="241">
        <f t="shared" si="35"/>
        <v>1.869158878504673E-3</v>
      </c>
      <c r="L415" s="241">
        <f t="shared" si="35"/>
        <v>1.869158878504673E-3</v>
      </c>
      <c r="M415" s="241">
        <f t="shared" si="35"/>
        <v>1.869158878504673E-3</v>
      </c>
      <c r="N415" s="128">
        <v>1.869158878504673E-3</v>
      </c>
      <c r="O415" s="241">
        <f t="shared" si="39"/>
        <v>1.869158878504673E-3</v>
      </c>
      <c r="P415" s="241">
        <f t="shared" si="39"/>
        <v>1.869158878504673E-3</v>
      </c>
      <c r="Q415" s="241">
        <f t="shared" si="39"/>
        <v>1.869158878504673E-3</v>
      </c>
      <c r="R415" s="241">
        <f t="shared" si="39"/>
        <v>1.869158878504673E-3</v>
      </c>
      <c r="S415" s="241">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789</v>
      </c>
      <c r="J416" s="99" t="s">
        <v>371</v>
      </c>
      <c r="K416" s="241">
        <f t="shared" si="35"/>
        <v>0</v>
      </c>
      <c r="L416" s="241">
        <f t="shared" si="35"/>
        <v>0</v>
      </c>
      <c r="M416" s="241">
        <f t="shared" si="35"/>
        <v>0</v>
      </c>
      <c r="N416" s="128">
        <v>0</v>
      </c>
      <c r="O416" s="241">
        <f t="shared" si="39"/>
        <v>0</v>
      </c>
      <c r="P416" s="241">
        <f t="shared" si="39"/>
        <v>0</v>
      </c>
      <c r="Q416" s="241">
        <f t="shared" si="39"/>
        <v>0</v>
      </c>
      <c r="R416" s="241">
        <f t="shared" si="39"/>
        <v>0</v>
      </c>
      <c r="S416" s="241">
        <f t="shared" si="39"/>
        <v>0</v>
      </c>
      <c r="T416" s="86"/>
      <c r="U416" s="99" t="s">
        <v>371</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131</v>
      </c>
      <c r="K417" s="241">
        <f t="shared" si="35"/>
        <v>146.42351190476191</v>
      </c>
      <c r="L417" s="241">
        <f t="shared" si="35"/>
        <v>146.42351190476191</v>
      </c>
      <c r="M417" s="241">
        <f t="shared" si="35"/>
        <v>146.42351190476191</v>
      </c>
      <c r="N417" s="128">
        <v>146.42351190476191</v>
      </c>
      <c r="O417" s="241">
        <f t="shared" si="39"/>
        <v>146.42351190476191</v>
      </c>
      <c r="P417" s="241">
        <f t="shared" si="39"/>
        <v>146.42351190476191</v>
      </c>
      <c r="Q417" s="241">
        <f t="shared" si="39"/>
        <v>146.42351190476191</v>
      </c>
      <c r="R417" s="241">
        <f t="shared" si="39"/>
        <v>146.42351190476191</v>
      </c>
      <c r="S417" s="241">
        <f t="shared" si="39"/>
        <v>146.42351190476191</v>
      </c>
      <c r="T417" s="86"/>
      <c r="U417" s="99" t="s">
        <v>131</v>
      </c>
      <c r="V417" s="5">
        <f t="shared" si="40"/>
        <v>6.5813317913754199</v>
      </c>
      <c r="W417" s="5">
        <f t="shared" si="40"/>
        <v>8.1932131066456346</v>
      </c>
      <c r="X417" s="5">
        <f t="shared" si="40"/>
        <v>9.3132889628861815</v>
      </c>
      <c r="Y417" s="129">
        <v>9.091754972332275</v>
      </c>
      <c r="Z417" s="5">
        <f t="shared" si="37"/>
        <v>9.7740796632383056</v>
      </c>
      <c r="AA417" s="5">
        <f t="shared" si="37"/>
        <v>8.9721266174331653</v>
      </c>
      <c r="AB417" s="5">
        <f t="shared" si="37"/>
        <v>8.1028272384996409</v>
      </c>
      <c r="AC417" s="5">
        <f t="shared" si="37"/>
        <v>5.0913827845060746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132</v>
      </c>
      <c r="K418" s="241">
        <f t="shared" si="35"/>
        <v>418.78352272727278</v>
      </c>
      <c r="L418" s="241">
        <f t="shared" si="35"/>
        <v>418.78352272727278</v>
      </c>
      <c r="M418" s="241">
        <f t="shared" si="35"/>
        <v>418.78352272727278</v>
      </c>
      <c r="N418" s="128">
        <v>418.78352272727278</v>
      </c>
      <c r="O418" s="241">
        <f t="shared" si="39"/>
        <v>418.78352272727278</v>
      </c>
      <c r="P418" s="241">
        <f t="shared" si="39"/>
        <v>418.78352272727278</v>
      </c>
      <c r="Q418" s="241">
        <f t="shared" si="39"/>
        <v>418.78352272727278</v>
      </c>
      <c r="R418" s="241">
        <f t="shared" si="39"/>
        <v>418.78352272727278</v>
      </c>
      <c r="S418" s="241">
        <f t="shared" si="39"/>
        <v>418.78352272727278</v>
      </c>
      <c r="T418" s="86"/>
      <c r="U418" s="99" t="s">
        <v>132</v>
      </c>
      <c r="V418" s="5">
        <f t="shared" si="40"/>
        <v>5.4163367980132477</v>
      </c>
      <c r="W418" s="5">
        <f t="shared" si="40"/>
        <v>6.7428908084597392</v>
      </c>
      <c r="X418" s="5">
        <f t="shared" si="40"/>
        <v>7.6646963440311344</v>
      </c>
      <c r="Y418" s="129">
        <v>7.4823772112045139</v>
      </c>
      <c r="Z418" s="5">
        <f t="shared" si="37"/>
        <v>8.0439201403105063</v>
      </c>
      <c r="AA418" s="5">
        <f t="shared" si="37"/>
        <v>7.3839248794781387</v>
      </c>
      <c r="AB418" s="5">
        <f t="shared" si="37"/>
        <v>6.6685046022664789</v>
      </c>
      <c r="AC418" s="5">
        <f t="shared" si="37"/>
        <v>4.1901312382745282</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133</v>
      </c>
      <c r="K419" s="241">
        <f t="shared" si="35"/>
        <v>1082.0831899350651</v>
      </c>
      <c r="L419" s="241">
        <f t="shared" si="35"/>
        <v>1082.0831899350651</v>
      </c>
      <c r="M419" s="241">
        <f t="shared" si="35"/>
        <v>1082.0831899350651</v>
      </c>
      <c r="N419" s="128">
        <v>1082.0831899350651</v>
      </c>
      <c r="O419" s="241">
        <f t="shared" si="39"/>
        <v>1082.0831899350651</v>
      </c>
      <c r="P419" s="241">
        <f t="shared" si="39"/>
        <v>1082.0831899350651</v>
      </c>
      <c r="Q419" s="241">
        <f t="shared" si="39"/>
        <v>1082.0831899350651</v>
      </c>
      <c r="R419" s="241">
        <f t="shared" si="39"/>
        <v>1082.0831899350651</v>
      </c>
      <c r="S419" s="241">
        <f t="shared" si="39"/>
        <v>1082.0831899350651</v>
      </c>
      <c r="T419" s="86"/>
      <c r="U419" s="99" t="s">
        <v>133</v>
      </c>
      <c r="V419" s="5">
        <f t="shared" si="40"/>
        <v>18.633528417353713</v>
      </c>
      <c r="W419" s="5">
        <f t="shared" si="40"/>
        <v>23.197199912057684</v>
      </c>
      <c r="X419" s="5">
        <f t="shared" si="40"/>
        <v>26.368437278361053</v>
      </c>
      <c r="Y419" s="129">
        <v>25.74121469800042</v>
      </c>
      <c r="Z419" s="5">
        <f t="shared" si="37"/>
        <v>27.673060245511177</v>
      </c>
      <c r="AA419" s="5">
        <f t="shared" si="37"/>
        <v>25.402514504605676</v>
      </c>
      <c r="AB419" s="5">
        <f t="shared" si="37"/>
        <v>22.941293099270549</v>
      </c>
      <c r="AC419" s="5">
        <f t="shared" si="37"/>
        <v>14.415080230880235</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134</v>
      </c>
      <c r="K420" s="241">
        <f t="shared" si="35"/>
        <v>1567.3314285714284</v>
      </c>
      <c r="L420" s="241">
        <f t="shared" si="35"/>
        <v>1567.3314285714284</v>
      </c>
      <c r="M420" s="241">
        <f t="shared" si="35"/>
        <v>1567.3314285714284</v>
      </c>
      <c r="N420" s="128">
        <v>1567.3314285714284</v>
      </c>
      <c r="O420" s="241">
        <f t="shared" si="39"/>
        <v>1567.3314285714284</v>
      </c>
      <c r="P420" s="241">
        <f t="shared" si="39"/>
        <v>1567.3314285714284</v>
      </c>
      <c r="Q420" s="241">
        <f t="shared" si="39"/>
        <v>1567.3314285714284</v>
      </c>
      <c r="R420" s="241">
        <f t="shared" si="39"/>
        <v>1567.3314285714284</v>
      </c>
      <c r="S420" s="241">
        <f t="shared" si="39"/>
        <v>1567.3314285714284</v>
      </c>
      <c r="T420" s="86"/>
      <c r="U420" s="99" t="s">
        <v>134</v>
      </c>
      <c r="V420" s="5">
        <f t="shared" si="40"/>
        <v>23.8619003411306</v>
      </c>
      <c r="W420" s="5">
        <f t="shared" si="40"/>
        <v>29.70609001670843</v>
      </c>
      <c r="X420" s="5">
        <f t="shared" si="40"/>
        <v>33.767143205235307</v>
      </c>
      <c r="Y420" s="129">
        <v>32.963928571428568</v>
      </c>
      <c r="Z420" s="5">
        <f t="shared" si="37"/>
        <v>35.437829643553329</v>
      </c>
      <c r="AA420" s="5">
        <f t="shared" si="37"/>
        <v>32.530192669172926</v>
      </c>
      <c r="AB420" s="5">
        <f t="shared" si="37"/>
        <v>29.378378446115285</v>
      </c>
      <c r="AC420" s="5">
        <f t="shared" si="37"/>
        <v>18.459800000000001</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135</v>
      </c>
      <c r="K421" s="241">
        <f t="shared" si="35"/>
        <v>0</v>
      </c>
      <c r="L421" s="241">
        <f t="shared" si="35"/>
        <v>0</v>
      </c>
      <c r="M421" s="241">
        <f t="shared" si="35"/>
        <v>0</v>
      </c>
      <c r="N421" s="128">
        <v>0</v>
      </c>
      <c r="O421" s="241">
        <f t="shared" si="39"/>
        <v>0</v>
      </c>
      <c r="P421" s="241">
        <f t="shared" si="39"/>
        <v>0</v>
      </c>
      <c r="Q421" s="241">
        <f t="shared" si="39"/>
        <v>0</v>
      </c>
      <c r="R421" s="241">
        <f t="shared" si="39"/>
        <v>0</v>
      </c>
      <c r="S421" s="241">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136</v>
      </c>
      <c r="K422" s="241">
        <f t="shared" si="35"/>
        <v>0</v>
      </c>
      <c r="L422" s="241">
        <f t="shared" si="35"/>
        <v>0</v>
      </c>
      <c r="M422" s="241">
        <f t="shared" si="35"/>
        <v>0</v>
      </c>
      <c r="N422" s="128">
        <v>0</v>
      </c>
      <c r="O422" s="241">
        <f t="shared" si="39"/>
        <v>0</v>
      </c>
      <c r="P422" s="241">
        <f t="shared" si="39"/>
        <v>0</v>
      </c>
      <c r="Q422" s="241">
        <f t="shared" si="39"/>
        <v>0</v>
      </c>
      <c r="R422" s="241">
        <f t="shared" si="39"/>
        <v>0</v>
      </c>
      <c r="S422" s="241">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137</v>
      </c>
      <c r="K423" s="241">
        <f t="shared" si="35"/>
        <v>0</v>
      </c>
      <c r="L423" s="241">
        <f t="shared" si="35"/>
        <v>0</v>
      </c>
      <c r="M423" s="241">
        <f t="shared" si="35"/>
        <v>0</v>
      </c>
      <c r="N423" s="128">
        <v>0</v>
      </c>
      <c r="O423" s="241">
        <f t="shared" si="39"/>
        <v>0</v>
      </c>
      <c r="P423" s="241">
        <f t="shared" si="39"/>
        <v>0</v>
      </c>
      <c r="Q423" s="241">
        <f t="shared" si="39"/>
        <v>0</v>
      </c>
      <c r="R423" s="241">
        <f t="shared" si="39"/>
        <v>0</v>
      </c>
      <c r="S423" s="241">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138</v>
      </c>
      <c r="K424" s="241">
        <f t="shared" si="35"/>
        <v>0</v>
      </c>
      <c r="L424" s="241">
        <f t="shared" si="35"/>
        <v>0</v>
      </c>
      <c r="M424" s="241">
        <f t="shared" si="35"/>
        <v>0</v>
      </c>
      <c r="N424" s="128">
        <v>0</v>
      </c>
      <c r="O424" s="241">
        <f t="shared" si="39"/>
        <v>0</v>
      </c>
      <c r="P424" s="241">
        <f t="shared" si="39"/>
        <v>0</v>
      </c>
      <c r="Q424" s="241">
        <f t="shared" si="39"/>
        <v>0</v>
      </c>
      <c r="R424" s="241">
        <f t="shared" si="39"/>
        <v>0</v>
      </c>
      <c r="S424" s="241">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139</v>
      </c>
      <c r="K425" s="241">
        <f t="shared" si="35"/>
        <v>0</v>
      </c>
      <c r="L425" s="241">
        <f t="shared" si="35"/>
        <v>0</v>
      </c>
      <c r="M425" s="241">
        <f t="shared" si="35"/>
        <v>0</v>
      </c>
      <c r="N425" s="128">
        <v>0</v>
      </c>
      <c r="O425" s="241">
        <f t="shared" si="39"/>
        <v>0</v>
      </c>
      <c r="P425" s="241">
        <f t="shared" si="39"/>
        <v>0</v>
      </c>
      <c r="Q425" s="241">
        <f t="shared" si="39"/>
        <v>0</v>
      </c>
      <c r="R425" s="241">
        <f t="shared" si="39"/>
        <v>0</v>
      </c>
      <c r="S425" s="241">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790</v>
      </c>
      <c r="J426" s="99" t="s">
        <v>371</v>
      </c>
      <c r="K426" s="241">
        <f t="shared" ref="K426:S445" si="42">$N426</f>
        <v>0</v>
      </c>
      <c r="L426" s="241">
        <f t="shared" si="42"/>
        <v>0</v>
      </c>
      <c r="M426" s="241">
        <f t="shared" si="42"/>
        <v>0</v>
      </c>
      <c r="N426" s="128">
        <v>0</v>
      </c>
      <c r="O426" s="241">
        <f t="shared" si="42"/>
        <v>0</v>
      </c>
      <c r="P426" s="241">
        <f t="shared" si="42"/>
        <v>0</v>
      </c>
      <c r="Q426" s="241">
        <f t="shared" si="39"/>
        <v>0</v>
      </c>
      <c r="R426" s="241">
        <f t="shared" si="39"/>
        <v>0</v>
      </c>
      <c r="S426" s="241">
        <f t="shared" si="39"/>
        <v>0</v>
      </c>
      <c r="T426" s="86"/>
      <c r="U426" s="99" t="s">
        <v>371</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131</v>
      </c>
      <c r="K427" s="241">
        <f t="shared" si="42"/>
        <v>146.42351190476191</v>
      </c>
      <c r="L427" s="241">
        <f t="shared" si="42"/>
        <v>146.42351190476191</v>
      </c>
      <c r="M427" s="241">
        <f t="shared" si="42"/>
        <v>146.42351190476191</v>
      </c>
      <c r="N427" s="128">
        <v>146.42351190476191</v>
      </c>
      <c r="O427" s="241">
        <f t="shared" si="42"/>
        <v>146.42351190476191</v>
      </c>
      <c r="P427" s="241">
        <f t="shared" si="42"/>
        <v>146.42351190476191</v>
      </c>
      <c r="Q427" s="241">
        <f t="shared" si="39"/>
        <v>146.42351190476191</v>
      </c>
      <c r="R427" s="241">
        <f t="shared" si="39"/>
        <v>146.42351190476191</v>
      </c>
      <c r="S427" s="241">
        <f t="shared" si="39"/>
        <v>146.42351190476191</v>
      </c>
      <c r="T427" s="86"/>
      <c r="U427" s="99" t="s">
        <v>131</v>
      </c>
      <c r="V427" s="5">
        <f t="shared" si="40"/>
        <v>6.5813317913754199</v>
      </c>
      <c r="W427" s="5">
        <f t="shared" si="40"/>
        <v>8.1932131066456346</v>
      </c>
      <c r="X427" s="5">
        <f t="shared" si="40"/>
        <v>9.3132889628861815</v>
      </c>
      <c r="Y427" s="129">
        <v>9.091754972332275</v>
      </c>
      <c r="Z427" s="5">
        <f t="shared" si="41"/>
        <v>9.7740796632383056</v>
      </c>
      <c r="AA427" s="5">
        <f t="shared" si="41"/>
        <v>8.9721266174331653</v>
      </c>
      <c r="AB427" s="5">
        <f t="shared" si="41"/>
        <v>8.1028272384996409</v>
      </c>
      <c r="AC427" s="5">
        <f t="shared" si="41"/>
        <v>5.0913827845060746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132</v>
      </c>
      <c r="K428" s="241">
        <f t="shared" si="42"/>
        <v>418.78352272727278</v>
      </c>
      <c r="L428" s="241">
        <f t="shared" si="42"/>
        <v>418.78352272727278</v>
      </c>
      <c r="M428" s="241">
        <f t="shared" si="42"/>
        <v>418.78352272727278</v>
      </c>
      <c r="N428" s="128">
        <v>418.78352272727278</v>
      </c>
      <c r="O428" s="241">
        <f t="shared" si="42"/>
        <v>418.78352272727278</v>
      </c>
      <c r="P428" s="241">
        <f t="shared" si="42"/>
        <v>418.78352272727278</v>
      </c>
      <c r="Q428" s="241">
        <f t="shared" si="39"/>
        <v>418.78352272727278</v>
      </c>
      <c r="R428" s="241">
        <f t="shared" si="39"/>
        <v>418.78352272727278</v>
      </c>
      <c r="S428" s="241">
        <f t="shared" si="39"/>
        <v>418.78352272727278</v>
      </c>
      <c r="T428" s="86"/>
      <c r="U428" s="99" t="s">
        <v>132</v>
      </c>
      <c r="V428" s="5">
        <f t="shared" si="40"/>
        <v>5.4163367980132477</v>
      </c>
      <c r="W428" s="5">
        <f t="shared" si="40"/>
        <v>6.7428908084597392</v>
      </c>
      <c r="X428" s="5">
        <f t="shared" si="40"/>
        <v>7.6646963440311344</v>
      </c>
      <c r="Y428" s="129">
        <v>7.4823772112045139</v>
      </c>
      <c r="Z428" s="5">
        <f t="shared" si="41"/>
        <v>8.0439201403105063</v>
      </c>
      <c r="AA428" s="5">
        <f t="shared" si="41"/>
        <v>7.3839248794781387</v>
      </c>
      <c r="AB428" s="5">
        <f t="shared" si="41"/>
        <v>6.6685046022664789</v>
      </c>
      <c r="AC428" s="5">
        <f t="shared" si="41"/>
        <v>4.1901312382745282</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133</v>
      </c>
      <c r="K429" s="241">
        <f t="shared" si="42"/>
        <v>1082.0831899350651</v>
      </c>
      <c r="L429" s="241">
        <f t="shared" si="42"/>
        <v>1082.0831899350651</v>
      </c>
      <c r="M429" s="241">
        <f t="shared" si="42"/>
        <v>1082.0831899350651</v>
      </c>
      <c r="N429" s="128">
        <v>1082.0831899350651</v>
      </c>
      <c r="O429" s="241">
        <f t="shared" si="42"/>
        <v>1082.0831899350651</v>
      </c>
      <c r="P429" s="241">
        <f t="shared" si="42"/>
        <v>1082.0831899350651</v>
      </c>
      <c r="Q429" s="241">
        <f t="shared" si="39"/>
        <v>1082.0831899350651</v>
      </c>
      <c r="R429" s="241">
        <f t="shared" si="39"/>
        <v>1082.0831899350651</v>
      </c>
      <c r="S429" s="241">
        <f t="shared" si="39"/>
        <v>1082.0831899350651</v>
      </c>
      <c r="T429" s="86"/>
      <c r="U429" s="99" t="s">
        <v>133</v>
      </c>
      <c r="V429" s="5">
        <f t="shared" si="40"/>
        <v>18.633528417353713</v>
      </c>
      <c r="W429" s="5">
        <f t="shared" si="40"/>
        <v>23.197199912057684</v>
      </c>
      <c r="X429" s="5">
        <f t="shared" si="40"/>
        <v>26.368437278361053</v>
      </c>
      <c r="Y429" s="129">
        <v>25.74121469800042</v>
      </c>
      <c r="Z429" s="5">
        <f t="shared" si="41"/>
        <v>27.673060245511177</v>
      </c>
      <c r="AA429" s="5">
        <f t="shared" si="41"/>
        <v>25.402514504605676</v>
      </c>
      <c r="AB429" s="5">
        <f t="shared" si="41"/>
        <v>22.941293099270549</v>
      </c>
      <c r="AC429" s="5">
        <f t="shared" si="41"/>
        <v>14.415080230880235</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134</v>
      </c>
      <c r="K430" s="241">
        <f t="shared" si="42"/>
        <v>1108.1520833333329</v>
      </c>
      <c r="L430" s="241">
        <f t="shared" si="42"/>
        <v>1108.1520833333329</v>
      </c>
      <c r="M430" s="241">
        <f t="shared" si="42"/>
        <v>1108.1520833333329</v>
      </c>
      <c r="N430" s="128">
        <v>1108.1520833333329</v>
      </c>
      <c r="O430" s="241">
        <f t="shared" si="42"/>
        <v>1108.1520833333329</v>
      </c>
      <c r="P430" s="241">
        <f t="shared" si="42"/>
        <v>1108.1520833333329</v>
      </c>
      <c r="Q430" s="241">
        <f t="shared" si="39"/>
        <v>1108.1520833333329</v>
      </c>
      <c r="R430" s="241">
        <f t="shared" si="39"/>
        <v>1108.1520833333329</v>
      </c>
      <c r="S430" s="241">
        <f t="shared" si="39"/>
        <v>1108.1520833333329</v>
      </c>
      <c r="T430" s="86"/>
      <c r="U430" s="99" t="s">
        <v>134</v>
      </c>
      <c r="V430" s="5">
        <f t="shared" si="40"/>
        <v>16.997433224264366</v>
      </c>
      <c r="W430" s="5">
        <f t="shared" si="40"/>
        <v>21.16039687512432</v>
      </c>
      <c r="X430" s="5">
        <f t="shared" si="40"/>
        <v>24.053187449443719</v>
      </c>
      <c r="Y430" s="129">
        <v>23.481037414965989</v>
      </c>
      <c r="Z430" s="5">
        <f t="shared" si="41"/>
        <v>25.243259521157398</v>
      </c>
      <c r="AA430" s="5">
        <f t="shared" si="41"/>
        <v>23.172076396348015</v>
      </c>
      <c r="AB430" s="5">
        <f t="shared" si="41"/>
        <v>20.926959661057406</v>
      </c>
      <c r="AC430" s="5">
        <f t="shared" si="41"/>
        <v>13.149380952380955</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135</v>
      </c>
      <c r="K431" s="241">
        <f t="shared" si="42"/>
        <v>0</v>
      </c>
      <c r="L431" s="241">
        <f t="shared" si="42"/>
        <v>0</v>
      </c>
      <c r="M431" s="241">
        <f t="shared" si="42"/>
        <v>0</v>
      </c>
      <c r="N431" s="128">
        <v>0</v>
      </c>
      <c r="O431" s="241">
        <f t="shared" si="42"/>
        <v>0</v>
      </c>
      <c r="P431" s="241">
        <f t="shared" si="42"/>
        <v>0</v>
      </c>
      <c r="Q431" s="241">
        <f t="shared" si="39"/>
        <v>0</v>
      </c>
      <c r="R431" s="241">
        <f t="shared" si="39"/>
        <v>0</v>
      </c>
      <c r="S431" s="241">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136</v>
      </c>
      <c r="K432" s="241">
        <f t="shared" si="42"/>
        <v>0</v>
      </c>
      <c r="L432" s="241">
        <f t="shared" si="42"/>
        <v>0</v>
      </c>
      <c r="M432" s="241">
        <f t="shared" si="42"/>
        <v>0</v>
      </c>
      <c r="N432" s="128">
        <v>0</v>
      </c>
      <c r="O432" s="241">
        <f t="shared" si="42"/>
        <v>0</v>
      </c>
      <c r="P432" s="241">
        <f t="shared" si="42"/>
        <v>0</v>
      </c>
      <c r="Q432" s="241">
        <f t="shared" si="39"/>
        <v>0</v>
      </c>
      <c r="R432" s="241">
        <f t="shared" si="39"/>
        <v>0</v>
      </c>
      <c r="S432" s="241">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137</v>
      </c>
      <c r="K433" s="241">
        <f t="shared" si="42"/>
        <v>0</v>
      </c>
      <c r="L433" s="241">
        <f t="shared" si="42"/>
        <v>0</v>
      </c>
      <c r="M433" s="241">
        <f t="shared" si="42"/>
        <v>0</v>
      </c>
      <c r="N433" s="128">
        <v>0</v>
      </c>
      <c r="O433" s="241">
        <f t="shared" si="42"/>
        <v>0</v>
      </c>
      <c r="P433" s="241">
        <f t="shared" si="42"/>
        <v>0</v>
      </c>
      <c r="Q433" s="241">
        <f t="shared" si="39"/>
        <v>0</v>
      </c>
      <c r="R433" s="241">
        <f t="shared" si="39"/>
        <v>0</v>
      </c>
      <c r="S433" s="241">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138</v>
      </c>
      <c r="K434" s="241">
        <f t="shared" si="42"/>
        <v>0</v>
      </c>
      <c r="L434" s="241">
        <f t="shared" si="42"/>
        <v>0</v>
      </c>
      <c r="M434" s="241">
        <f t="shared" si="42"/>
        <v>0</v>
      </c>
      <c r="N434" s="128">
        <v>0</v>
      </c>
      <c r="O434" s="241">
        <f t="shared" si="42"/>
        <v>0</v>
      </c>
      <c r="P434" s="241">
        <f t="shared" si="42"/>
        <v>0</v>
      </c>
      <c r="Q434" s="241">
        <f t="shared" si="39"/>
        <v>0</v>
      </c>
      <c r="R434" s="241">
        <f t="shared" si="39"/>
        <v>0</v>
      </c>
      <c r="S434" s="241">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139</v>
      </c>
      <c r="K435" s="241">
        <f t="shared" si="42"/>
        <v>0</v>
      </c>
      <c r="L435" s="241">
        <f t="shared" si="42"/>
        <v>0</v>
      </c>
      <c r="M435" s="241">
        <f t="shared" si="42"/>
        <v>0</v>
      </c>
      <c r="N435" s="128">
        <v>0</v>
      </c>
      <c r="O435" s="241">
        <f t="shared" si="42"/>
        <v>0</v>
      </c>
      <c r="P435" s="241">
        <f t="shared" si="42"/>
        <v>0</v>
      </c>
      <c r="Q435" s="241">
        <f t="shared" si="39"/>
        <v>0</v>
      </c>
      <c r="R435" s="241">
        <f t="shared" si="39"/>
        <v>0</v>
      </c>
      <c r="S435" s="241">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791</v>
      </c>
      <c r="J436" s="99" t="s">
        <v>371</v>
      </c>
      <c r="K436" s="241">
        <f t="shared" si="42"/>
        <v>100</v>
      </c>
      <c r="L436" s="241">
        <f t="shared" si="42"/>
        <v>100</v>
      </c>
      <c r="M436" s="241">
        <f t="shared" si="42"/>
        <v>100</v>
      </c>
      <c r="N436" s="128">
        <v>100</v>
      </c>
      <c r="O436" s="241">
        <f t="shared" si="42"/>
        <v>100</v>
      </c>
      <c r="P436" s="241">
        <f t="shared" si="42"/>
        <v>100</v>
      </c>
      <c r="Q436" s="241">
        <f t="shared" si="42"/>
        <v>100</v>
      </c>
      <c r="R436" s="241">
        <f t="shared" si="42"/>
        <v>100</v>
      </c>
      <c r="S436" s="241">
        <f t="shared" si="42"/>
        <v>100</v>
      </c>
      <c r="T436" s="86"/>
      <c r="U436" s="99" t="s">
        <v>371</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131</v>
      </c>
      <c r="K437" s="241">
        <f t="shared" si="42"/>
        <v>100</v>
      </c>
      <c r="L437" s="241">
        <f t="shared" si="42"/>
        <v>100</v>
      </c>
      <c r="M437" s="241">
        <f t="shared" si="42"/>
        <v>100</v>
      </c>
      <c r="N437" s="128">
        <v>100</v>
      </c>
      <c r="O437" s="241">
        <f t="shared" si="42"/>
        <v>100</v>
      </c>
      <c r="P437" s="241">
        <f t="shared" si="42"/>
        <v>100</v>
      </c>
      <c r="Q437" s="241">
        <f t="shared" si="42"/>
        <v>100</v>
      </c>
      <c r="R437" s="241">
        <f t="shared" si="42"/>
        <v>100</v>
      </c>
      <c r="S437" s="241">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132</v>
      </c>
      <c r="K438" s="241">
        <f t="shared" si="42"/>
        <v>100</v>
      </c>
      <c r="L438" s="241">
        <f t="shared" si="42"/>
        <v>100</v>
      </c>
      <c r="M438" s="241">
        <f t="shared" si="42"/>
        <v>100</v>
      </c>
      <c r="N438" s="128">
        <v>100</v>
      </c>
      <c r="O438" s="241">
        <f t="shared" si="42"/>
        <v>100</v>
      </c>
      <c r="P438" s="241">
        <f t="shared" si="42"/>
        <v>100</v>
      </c>
      <c r="Q438" s="241">
        <f t="shared" si="42"/>
        <v>100</v>
      </c>
      <c r="R438" s="241">
        <f t="shared" si="42"/>
        <v>100</v>
      </c>
      <c r="S438" s="241">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133</v>
      </c>
      <c r="K439" s="241">
        <f t="shared" si="42"/>
        <v>100</v>
      </c>
      <c r="L439" s="241">
        <f t="shared" si="42"/>
        <v>100</v>
      </c>
      <c r="M439" s="241">
        <f t="shared" si="42"/>
        <v>100</v>
      </c>
      <c r="N439" s="128">
        <v>100</v>
      </c>
      <c r="O439" s="241">
        <f t="shared" si="42"/>
        <v>100</v>
      </c>
      <c r="P439" s="241">
        <f t="shared" si="42"/>
        <v>100</v>
      </c>
      <c r="Q439" s="241">
        <f t="shared" si="42"/>
        <v>100</v>
      </c>
      <c r="R439" s="241">
        <f t="shared" si="42"/>
        <v>100</v>
      </c>
      <c r="S439" s="241">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134</v>
      </c>
      <c r="K440" s="241">
        <f t="shared" si="42"/>
        <v>100</v>
      </c>
      <c r="L440" s="241">
        <f t="shared" si="42"/>
        <v>100</v>
      </c>
      <c r="M440" s="241">
        <f t="shared" si="42"/>
        <v>100</v>
      </c>
      <c r="N440" s="128">
        <v>100</v>
      </c>
      <c r="O440" s="241">
        <f t="shared" si="42"/>
        <v>100</v>
      </c>
      <c r="P440" s="241">
        <f t="shared" si="42"/>
        <v>100</v>
      </c>
      <c r="Q440" s="241">
        <f t="shared" si="42"/>
        <v>100</v>
      </c>
      <c r="R440" s="241">
        <f t="shared" si="42"/>
        <v>100</v>
      </c>
      <c r="S440" s="241">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135</v>
      </c>
      <c r="K441" s="241">
        <f t="shared" si="42"/>
        <v>100</v>
      </c>
      <c r="L441" s="241">
        <f t="shared" si="42"/>
        <v>100</v>
      </c>
      <c r="M441" s="241">
        <f t="shared" si="42"/>
        <v>100</v>
      </c>
      <c r="N441" s="128">
        <v>100</v>
      </c>
      <c r="O441" s="241">
        <f t="shared" si="42"/>
        <v>100</v>
      </c>
      <c r="P441" s="241">
        <f t="shared" si="42"/>
        <v>100</v>
      </c>
      <c r="Q441" s="241">
        <f t="shared" si="42"/>
        <v>100</v>
      </c>
      <c r="R441" s="241">
        <f t="shared" si="42"/>
        <v>100</v>
      </c>
      <c r="S441" s="241">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136</v>
      </c>
      <c r="K442" s="241">
        <f t="shared" si="42"/>
        <v>100</v>
      </c>
      <c r="L442" s="241">
        <f t="shared" si="42"/>
        <v>100</v>
      </c>
      <c r="M442" s="241">
        <f t="shared" si="42"/>
        <v>100</v>
      </c>
      <c r="N442" s="128">
        <v>100</v>
      </c>
      <c r="O442" s="241">
        <f t="shared" si="42"/>
        <v>100</v>
      </c>
      <c r="P442" s="241">
        <f t="shared" si="42"/>
        <v>100</v>
      </c>
      <c r="Q442" s="241">
        <f t="shared" si="42"/>
        <v>100</v>
      </c>
      <c r="R442" s="241">
        <f t="shared" si="42"/>
        <v>100</v>
      </c>
      <c r="S442" s="241">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137</v>
      </c>
      <c r="K443" s="241">
        <f t="shared" si="42"/>
        <v>100</v>
      </c>
      <c r="L443" s="241">
        <f t="shared" si="42"/>
        <v>100</v>
      </c>
      <c r="M443" s="241">
        <f t="shared" si="42"/>
        <v>100</v>
      </c>
      <c r="N443" s="128">
        <v>100</v>
      </c>
      <c r="O443" s="241">
        <f t="shared" si="42"/>
        <v>100</v>
      </c>
      <c r="P443" s="241">
        <f t="shared" si="42"/>
        <v>100</v>
      </c>
      <c r="Q443" s="241">
        <f t="shared" si="42"/>
        <v>100</v>
      </c>
      <c r="R443" s="241">
        <f t="shared" si="42"/>
        <v>100</v>
      </c>
      <c r="S443" s="241">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138</v>
      </c>
      <c r="K444" s="241">
        <f t="shared" si="42"/>
        <v>100</v>
      </c>
      <c r="L444" s="241">
        <f t="shared" si="42"/>
        <v>100</v>
      </c>
      <c r="M444" s="241">
        <f t="shared" si="42"/>
        <v>100</v>
      </c>
      <c r="N444" s="128">
        <v>100</v>
      </c>
      <c r="O444" s="241">
        <f t="shared" si="42"/>
        <v>100</v>
      </c>
      <c r="P444" s="241">
        <f t="shared" si="42"/>
        <v>100</v>
      </c>
      <c r="Q444" s="241">
        <f t="shared" si="42"/>
        <v>100</v>
      </c>
      <c r="R444" s="241">
        <f t="shared" si="42"/>
        <v>100</v>
      </c>
      <c r="S444" s="241">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139</v>
      </c>
      <c r="K445" s="241">
        <f t="shared" si="42"/>
        <v>100</v>
      </c>
      <c r="L445" s="241">
        <f t="shared" si="42"/>
        <v>100</v>
      </c>
      <c r="M445" s="241">
        <f t="shared" si="42"/>
        <v>100</v>
      </c>
      <c r="N445" s="128">
        <v>100</v>
      </c>
      <c r="O445" s="241">
        <f t="shared" si="42"/>
        <v>100</v>
      </c>
      <c r="P445" s="241">
        <f t="shared" si="42"/>
        <v>100</v>
      </c>
      <c r="Q445" s="241">
        <f t="shared" si="42"/>
        <v>100</v>
      </c>
      <c r="R445" s="241">
        <f t="shared" si="42"/>
        <v>100</v>
      </c>
      <c r="S445" s="241">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174</v>
      </c>
      <c r="L458" s="23"/>
      <c r="M458" s="23" t="s">
        <v>824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371</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131</v>
      </c>
      <c r="J463" s="86"/>
      <c r="K463" s="97">
        <v>225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132</v>
      </c>
      <c r="J464" s="86"/>
      <c r="K464" s="97">
        <v>425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610" t="s">
        <v>1161</v>
      </c>
      <c r="K489" s="610"/>
      <c r="L489" s="98"/>
      <c r="M489" s="98"/>
      <c r="N489" s="98"/>
      <c r="O489" s="610"/>
      <c r="P489" s="98"/>
      <c r="Q489" s="98"/>
      <c r="R489" s="98"/>
      <c r="S489" s="22"/>
      <c r="T489" s="22"/>
      <c r="U489" s="126" t="s">
        <v>800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610"/>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373</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374</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375</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376</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377</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378</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379</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380</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381</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382</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821</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820</v>
      </c>
      <c r="K515" s="17"/>
      <c r="L515" s="22"/>
      <c r="M515" s="22"/>
      <c r="N515" s="22"/>
      <c r="O515" s="22"/>
      <c r="P515" s="22"/>
      <c r="Q515" s="22"/>
      <c r="R515" s="22"/>
      <c r="S515" s="22"/>
      <c r="T515" s="23" t="s">
        <v>185</v>
      </c>
      <c r="U515" s="22"/>
      <c r="V515" s="22" t="s">
        <v>823</v>
      </c>
      <c r="W515" s="22"/>
      <c r="X515" s="23" t="s">
        <v>186</v>
      </c>
      <c r="Y515" s="23"/>
      <c r="Z515" s="24"/>
      <c r="AA515" s="24"/>
      <c r="AB515" s="24"/>
      <c r="AC515" s="237" t="s">
        <v>882</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96"/>
      <c r="H516" s="596" t="s">
        <v>803</v>
      </c>
      <c r="I516" s="597" t="s">
        <v>153</v>
      </c>
      <c r="J516" s="597" t="s">
        <v>372</v>
      </c>
      <c r="K516" s="597" t="s">
        <v>54</v>
      </c>
      <c r="L516" s="597" t="s">
        <v>55</v>
      </c>
      <c r="M516" s="597" t="s">
        <v>56</v>
      </c>
      <c r="N516" s="597" t="s">
        <v>57</v>
      </c>
      <c r="O516" s="597" t="s">
        <v>874</v>
      </c>
      <c r="P516" s="597" t="s">
        <v>875</v>
      </c>
      <c r="Q516" s="597" t="s">
        <v>876</v>
      </c>
      <c r="R516" s="597" t="s">
        <v>1146</v>
      </c>
      <c r="S516" s="596"/>
      <c r="T516" s="596" t="s">
        <v>187</v>
      </c>
      <c r="U516" s="596"/>
      <c r="V516" s="596" t="s">
        <v>822</v>
      </c>
      <c r="W516" s="596"/>
      <c r="X516" s="596"/>
      <c r="Y516" s="596"/>
      <c r="Z516" s="596"/>
      <c r="AA516" s="596"/>
      <c r="AB516" s="596"/>
      <c r="AC516" s="596" t="s">
        <v>803</v>
      </c>
      <c r="AD516" s="596" t="s">
        <v>883</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813</v>
      </c>
      <c r="I517" s="101" t="s">
        <v>373</v>
      </c>
      <c r="J517" s="227">
        <v>0.81</v>
      </c>
      <c r="K517" s="227">
        <v>0.81</v>
      </c>
      <c r="L517" s="227">
        <v>0.81</v>
      </c>
      <c r="M517" s="227">
        <v>0.81</v>
      </c>
      <c r="N517" s="227">
        <v>0.81</v>
      </c>
      <c r="O517" s="227">
        <v>0.81</v>
      </c>
      <c r="P517" s="227">
        <v>0.81</v>
      </c>
      <c r="Q517" s="227">
        <v>0.81</v>
      </c>
      <c r="R517" s="227">
        <v>0.81</v>
      </c>
      <c r="S517" s="598"/>
      <c r="T517" s="227">
        <v>-0.09</v>
      </c>
      <c r="U517" s="91"/>
      <c r="V517" s="227">
        <v>0</v>
      </c>
      <c r="W517" s="91"/>
      <c r="X517" s="227">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374</v>
      </c>
      <c r="J518" s="227">
        <v>0.81</v>
      </c>
      <c r="K518" s="227">
        <v>0.81</v>
      </c>
      <c r="L518" s="227">
        <v>0.81</v>
      </c>
      <c r="M518" s="227">
        <v>0.81</v>
      </c>
      <c r="N518" s="227">
        <v>0.81</v>
      </c>
      <c r="O518" s="227">
        <v>0.81</v>
      </c>
      <c r="P518" s="227">
        <v>0.81</v>
      </c>
      <c r="Q518" s="227">
        <v>0.81</v>
      </c>
      <c r="R518" s="227">
        <v>0.81</v>
      </c>
      <c r="S518" s="598"/>
      <c r="T518" s="227">
        <v>-0.09</v>
      </c>
      <c r="U518" s="91"/>
      <c r="V518" s="227">
        <v>0</v>
      </c>
      <c r="W518" s="91"/>
      <c r="X518" s="227">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375</v>
      </c>
      <c r="J519" s="227">
        <v>0.81</v>
      </c>
      <c r="K519" s="227">
        <v>0.81</v>
      </c>
      <c r="L519" s="227">
        <v>0.81</v>
      </c>
      <c r="M519" s="227">
        <v>0.81</v>
      </c>
      <c r="N519" s="227">
        <v>0.81</v>
      </c>
      <c r="O519" s="227">
        <v>0.81</v>
      </c>
      <c r="P519" s="227">
        <v>0.81</v>
      </c>
      <c r="Q519" s="227">
        <v>0.81</v>
      </c>
      <c r="R519" s="227">
        <v>0.81</v>
      </c>
      <c r="S519" s="598"/>
      <c r="T519" s="227">
        <v>-0.09</v>
      </c>
      <c r="U519" s="91"/>
      <c r="V519" s="227">
        <v>0</v>
      </c>
      <c r="W519" s="91"/>
      <c r="X519" s="227">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376</v>
      </c>
      <c r="J520" s="227">
        <v>0.8</v>
      </c>
      <c r="K520" s="227">
        <v>0.8</v>
      </c>
      <c r="L520" s="227">
        <v>0.8</v>
      </c>
      <c r="M520" s="227">
        <v>0.8</v>
      </c>
      <c r="N520" s="227">
        <v>0.8</v>
      </c>
      <c r="O520" s="227">
        <v>0.8</v>
      </c>
      <c r="P520" s="227">
        <v>0.8</v>
      </c>
      <c r="Q520" s="227">
        <v>0.8</v>
      </c>
      <c r="R520" s="227">
        <v>0.8</v>
      </c>
      <c r="S520" s="598"/>
      <c r="T520" s="227">
        <v>-0.08</v>
      </c>
      <c r="U520" s="91"/>
      <c r="V520" s="227">
        <v>0.05</v>
      </c>
      <c r="W520" s="91"/>
      <c r="X520" s="227">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377</v>
      </c>
      <c r="J521" s="227">
        <v>0.78</v>
      </c>
      <c r="K521" s="227">
        <v>0.78</v>
      </c>
      <c r="L521" s="227">
        <v>0.78</v>
      </c>
      <c r="M521" s="227">
        <v>0.78</v>
      </c>
      <c r="N521" s="227">
        <v>0.78</v>
      </c>
      <c r="O521" s="227">
        <v>0.78</v>
      </c>
      <c r="P521" s="227">
        <v>0.78</v>
      </c>
      <c r="Q521" s="227">
        <v>0.78</v>
      </c>
      <c r="R521" s="227">
        <v>0.78</v>
      </c>
      <c r="S521" s="598"/>
      <c r="T521" s="227">
        <v>-0.06</v>
      </c>
      <c r="U521" s="91"/>
      <c r="V521" s="227">
        <v>0.1</v>
      </c>
      <c r="W521" s="91"/>
      <c r="X521" s="227">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98"/>
      <c r="T522" s="227">
        <v>-0.1</v>
      </c>
      <c r="U522" s="91"/>
      <c r="V522" s="227">
        <v>0</v>
      </c>
      <c r="W522" s="91"/>
      <c r="X522" s="227">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379</v>
      </c>
      <c r="J523" s="227">
        <v>0.71</v>
      </c>
      <c r="K523" s="227">
        <v>0.71</v>
      </c>
      <c r="L523" s="227">
        <v>0.71</v>
      </c>
      <c r="M523" s="227">
        <v>0.71</v>
      </c>
      <c r="N523" s="227">
        <v>0.71</v>
      </c>
      <c r="O523" s="227">
        <v>0.71</v>
      </c>
      <c r="P523" s="227">
        <v>0.71</v>
      </c>
      <c r="Q523" s="227">
        <v>0.71</v>
      </c>
      <c r="R523" s="227">
        <v>0.71</v>
      </c>
      <c r="S523" s="598"/>
      <c r="T523" s="227">
        <v>-0.1</v>
      </c>
      <c r="U523" s="91"/>
      <c r="V523" s="227">
        <v>0</v>
      </c>
      <c r="W523" s="91"/>
      <c r="X523" s="227">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380</v>
      </c>
      <c r="J524" s="227">
        <v>0.7</v>
      </c>
      <c r="K524" s="227">
        <v>0.7</v>
      </c>
      <c r="L524" s="227">
        <v>0.7</v>
      </c>
      <c r="M524" s="227">
        <v>0.7</v>
      </c>
      <c r="N524" s="227">
        <v>0.7</v>
      </c>
      <c r="O524" s="227">
        <v>0.7</v>
      </c>
      <c r="P524" s="227">
        <v>0.7</v>
      </c>
      <c r="Q524" s="227">
        <v>0.7</v>
      </c>
      <c r="R524" s="227">
        <v>0.7</v>
      </c>
      <c r="S524" s="598"/>
      <c r="T524" s="227">
        <v>-0.1</v>
      </c>
      <c r="U524" s="91"/>
      <c r="V524" s="227">
        <v>0</v>
      </c>
      <c r="W524" s="91"/>
      <c r="X524" s="227">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381</v>
      </c>
      <c r="J525" s="227">
        <v>0.68</v>
      </c>
      <c r="K525" s="227">
        <v>0.68</v>
      </c>
      <c r="L525" s="227">
        <v>0.68</v>
      </c>
      <c r="M525" s="227">
        <v>0.68</v>
      </c>
      <c r="N525" s="227">
        <v>0.68</v>
      </c>
      <c r="O525" s="227">
        <v>0.68</v>
      </c>
      <c r="P525" s="227">
        <v>0.68</v>
      </c>
      <c r="Q525" s="227">
        <v>0.68</v>
      </c>
      <c r="R525" s="227">
        <v>0.68</v>
      </c>
      <c r="S525" s="598"/>
      <c r="T525" s="227">
        <v>-0.1</v>
      </c>
      <c r="U525" s="91"/>
      <c r="V525" s="227">
        <v>0</v>
      </c>
      <c r="W525" s="91"/>
      <c r="X525" s="227">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382</v>
      </c>
      <c r="J526" s="227">
        <v>0.65</v>
      </c>
      <c r="K526" s="227">
        <v>0.65</v>
      </c>
      <c r="L526" s="227">
        <v>0.65</v>
      </c>
      <c r="M526" s="227">
        <v>0.65</v>
      </c>
      <c r="N526" s="227">
        <v>0.65</v>
      </c>
      <c r="O526" s="227">
        <v>0.65</v>
      </c>
      <c r="P526" s="227">
        <v>0.65</v>
      </c>
      <c r="Q526" s="227">
        <v>0.65</v>
      </c>
      <c r="R526" s="227">
        <v>0.65</v>
      </c>
      <c r="S526" s="598"/>
      <c r="T526" s="227">
        <v>-0.1</v>
      </c>
      <c r="U526" s="91"/>
      <c r="V526" s="227">
        <v>0</v>
      </c>
      <c r="W526" s="91"/>
      <c r="X526" s="227">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386</v>
      </c>
      <c r="I527" s="101" t="s">
        <v>373</v>
      </c>
      <c r="J527" s="227">
        <v>0.81</v>
      </c>
      <c r="K527" s="227">
        <v>0.81</v>
      </c>
      <c r="L527" s="227">
        <v>0.81</v>
      </c>
      <c r="M527" s="227">
        <v>0.81</v>
      </c>
      <c r="N527" s="227">
        <v>0.81</v>
      </c>
      <c r="O527" s="227">
        <v>0.81</v>
      </c>
      <c r="P527" s="227">
        <v>0.81</v>
      </c>
      <c r="Q527" s="227">
        <v>0.81</v>
      </c>
      <c r="R527" s="227">
        <v>0.81</v>
      </c>
      <c r="S527" s="598"/>
      <c r="T527" s="227">
        <v>-0.09</v>
      </c>
      <c r="U527" s="91"/>
      <c r="V527" s="781">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374</v>
      </c>
      <c r="J528" s="227">
        <v>0.81</v>
      </c>
      <c r="K528" s="227">
        <v>0.81</v>
      </c>
      <c r="L528" s="227">
        <v>0.81</v>
      </c>
      <c r="M528" s="227">
        <v>0.81</v>
      </c>
      <c r="N528" s="227">
        <v>0.81</v>
      </c>
      <c r="O528" s="227">
        <v>0.81</v>
      </c>
      <c r="P528" s="227">
        <v>0.81</v>
      </c>
      <c r="Q528" s="227">
        <v>0.81</v>
      </c>
      <c r="R528" s="227">
        <v>0.81</v>
      </c>
      <c r="S528" s="598"/>
      <c r="T528" s="227">
        <v>-0.09</v>
      </c>
      <c r="U528" s="91"/>
      <c r="V528" s="781">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375</v>
      </c>
      <c r="J529" s="227">
        <v>0.81</v>
      </c>
      <c r="K529" s="227">
        <v>0.81</v>
      </c>
      <c r="L529" s="227">
        <v>0.81</v>
      </c>
      <c r="M529" s="227">
        <v>0.81</v>
      </c>
      <c r="N529" s="227">
        <v>0.81</v>
      </c>
      <c r="O529" s="227">
        <v>0.81</v>
      </c>
      <c r="P529" s="227">
        <v>0.81</v>
      </c>
      <c r="Q529" s="227">
        <v>0.81</v>
      </c>
      <c r="R529" s="227">
        <v>0.81</v>
      </c>
      <c r="S529" s="598"/>
      <c r="T529" s="227">
        <v>-0.09</v>
      </c>
      <c r="U529" s="91"/>
      <c r="V529" s="781">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376</v>
      </c>
      <c r="J530" s="227">
        <v>0.8</v>
      </c>
      <c r="K530" s="227">
        <v>0.8</v>
      </c>
      <c r="L530" s="227">
        <v>0.8</v>
      </c>
      <c r="M530" s="227">
        <v>0.8</v>
      </c>
      <c r="N530" s="227">
        <v>0.8</v>
      </c>
      <c r="O530" s="227">
        <v>0.8</v>
      </c>
      <c r="P530" s="227">
        <v>0.8</v>
      </c>
      <c r="Q530" s="227">
        <v>0.8</v>
      </c>
      <c r="R530" s="227">
        <v>0.8</v>
      </c>
      <c r="S530" s="598"/>
      <c r="T530" s="227">
        <v>-0.08</v>
      </c>
      <c r="U530" s="91"/>
      <c r="V530" s="781">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377</v>
      </c>
      <c r="J531" s="227">
        <v>0.78</v>
      </c>
      <c r="K531" s="227">
        <v>0.78</v>
      </c>
      <c r="L531" s="227">
        <v>0.78</v>
      </c>
      <c r="M531" s="227">
        <v>0.78</v>
      </c>
      <c r="N531" s="227">
        <v>0.78</v>
      </c>
      <c r="O531" s="227">
        <v>0.78</v>
      </c>
      <c r="P531" s="227">
        <v>0.78</v>
      </c>
      <c r="Q531" s="227">
        <v>0.78</v>
      </c>
      <c r="R531" s="227">
        <v>0.78</v>
      </c>
      <c r="S531" s="598"/>
      <c r="T531" s="227">
        <v>-0.06</v>
      </c>
      <c r="U531" s="91"/>
      <c r="V531" s="781">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378</v>
      </c>
      <c r="J532" s="227">
        <v>0.73499999999999999</v>
      </c>
      <c r="K532" s="227">
        <v>0.73499999999999999</v>
      </c>
      <c r="L532" s="227">
        <v>0.73499999999999999</v>
      </c>
      <c r="M532" s="227">
        <v>0.73499999999999999</v>
      </c>
      <c r="N532" s="227">
        <v>0.73499999999999999</v>
      </c>
      <c r="O532" s="227">
        <v>0.73499999999999999</v>
      </c>
      <c r="P532" s="227">
        <v>0.73499999999999999</v>
      </c>
      <c r="Q532" s="227">
        <v>0.73499999999999999</v>
      </c>
      <c r="R532" s="227">
        <v>0.73499999999999999</v>
      </c>
      <c r="S532" s="598"/>
      <c r="T532" s="227">
        <v>-0.1</v>
      </c>
      <c r="U532" s="91"/>
      <c r="V532" s="781">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379</v>
      </c>
      <c r="J533" s="227">
        <v>0.71</v>
      </c>
      <c r="K533" s="227">
        <v>0.71</v>
      </c>
      <c r="L533" s="227">
        <v>0.71</v>
      </c>
      <c r="M533" s="227">
        <v>0.71</v>
      </c>
      <c r="N533" s="227">
        <v>0.71</v>
      </c>
      <c r="O533" s="227">
        <v>0.71</v>
      </c>
      <c r="P533" s="227">
        <v>0.71</v>
      </c>
      <c r="Q533" s="227">
        <v>0.71</v>
      </c>
      <c r="R533" s="227">
        <v>0.71</v>
      </c>
      <c r="S533" s="598"/>
      <c r="T533" s="227">
        <v>-0.1</v>
      </c>
      <c r="U533" s="91"/>
      <c r="V533" s="781">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380</v>
      </c>
      <c r="J534" s="227">
        <v>0.7</v>
      </c>
      <c r="K534" s="227">
        <v>0.7</v>
      </c>
      <c r="L534" s="227">
        <v>0.7</v>
      </c>
      <c r="M534" s="227">
        <v>0.7</v>
      </c>
      <c r="N534" s="227">
        <v>0.7</v>
      </c>
      <c r="O534" s="227">
        <v>0.7</v>
      </c>
      <c r="P534" s="227">
        <v>0.7</v>
      </c>
      <c r="Q534" s="227">
        <v>0.7</v>
      </c>
      <c r="R534" s="227">
        <v>0.7</v>
      </c>
      <c r="S534" s="598"/>
      <c r="T534" s="227">
        <v>-0.1</v>
      </c>
      <c r="U534" s="91"/>
      <c r="V534" s="781">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381</v>
      </c>
      <c r="J535" s="227">
        <v>0.68</v>
      </c>
      <c r="K535" s="227">
        <v>0.68</v>
      </c>
      <c r="L535" s="227">
        <v>0.68</v>
      </c>
      <c r="M535" s="227">
        <v>0.68</v>
      </c>
      <c r="N535" s="227">
        <v>0.68</v>
      </c>
      <c r="O535" s="227">
        <v>0.68</v>
      </c>
      <c r="P535" s="227">
        <v>0.68</v>
      </c>
      <c r="Q535" s="227">
        <v>0.68</v>
      </c>
      <c r="R535" s="227">
        <v>0.68</v>
      </c>
      <c r="S535" s="598"/>
      <c r="T535" s="227">
        <v>-0.1</v>
      </c>
      <c r="U535" s="91"/>
      <c r="V535" s="781">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382</v>
      </c>
      <c r="J536" s="227">
        <v>0.65</v>
      </c>
      <c r="K536" s="227">
        <v>0.65</v>
      </c>
      <c r="L536" s="227">
        <v>0.65</v>
      </c>
      <c r="M536" s="227">
        <v>0.65</v>
      </c>
      <c r="N536" s="227">
        <v>0.65</v>
      </c>
      <c r="O536" s="227">
        <v>0.65</v>
      </c>
      <c r="P536" s="227">
        <v>0.65</v>
      </c>
      <c r="Q536" s="227">
        <v>0.65</v>
      </c>
      <c r="R536" s="227">
        <v>0.65</v>
      </c>
      <c r="S536" s="598"/>
      <c r="T536" s="227">
        <v>-0.1</v>
      </c>
      <c r="U536" s="91"/>
      <c r="V536" s="781">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784</v>
      </c>
      <c r="I537" s="101" t="s">
        <v>373</v>
      </c>
      <c r="J537" s="227">
        <v>0.81</v>
      </c>
      <c r="K537" s="227">
        <v>0.81</v>
      </c>
      <c r="L537" s="227">
        <v>0.81</v>
      </c>
      <c r="M537" s="227">
        <v>0.81</v>
      </c>
      <c r="N537" s="227">
        <v>0.81</v>
      </c>
      <c r="O537" s="227">
        <v>0.81</v>
      </c>
      <c r="P537" s="227">
        <v>0.81</v>
      </c>
      <c r="Q537" s="227">
        <v>0.81</v>
      </c>
      <c r="R537" s="227">
        <v>0.81</v>
      </c>
      <c r="S537" s="598"/>
      <c r="T537" s="227">
        <v>-0.09</v>
      </c>
      <c r="U537" s="91"/>
      <c r="V537" s="781">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374</v>
      </c>
      <c r="J538" s="227">
        <v>0.81</v>
      </c>
      <c r="K538" s="227">
        <v>0.81</v>
      </c>
      <c r="L538" s="227">
        <v>0.81</v>
      </c>
      <c r="M538" s="227">
        <v>0.81</v>
      </c>
      <c r="N538" s="227">
        <v>0.81</v>
      </c>
      <c r="O538" s="227">
        <v>0.81</v>
      </c>
      <c r="P538" s="227">
        <v>0.81</v>
      </c>
      <c r="Q538" s="227">
        <v>0.81</v>
      </c>
      <c r="R538" s="227">
        <v>0.81</v>
      </c>
      <c r="S538" s="598"/>
      <c r="T538" s="227">
        <v>-0.09</v>
      </c>
      <c r="U538" s="91"/>
      <c r="V538" s="781">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375</v>
      </c>
      <c r="J539" s="227">
        <v>0.81</v>
      </c>
      <c r="K539" s="227">
        <v>0.81</v>
      </c>
      <c r="L539" s="227">
        <v>0.81</v>
      </c>
      <c r="M539" s="227">
        <v>0.81</v>
      </c>
      <c r="N539" s="227">
        <v>0.81</v>
      </c>
      <c r="O539" s="227">
        <v>0.81</v>
      </c>
      <c r="P539" s="227">
        <v>0.81</v>
      </c>
      <c r="Q539" s="227">
        <v>0.81</v>
      </c>
      <c r="R539" s="227">
        <v>0.81</v>
      </c>
      <c r="S539" s="598"/>
      <c r="T539" s="227">
        <v>-0.09</v>
      </c>
      <c r="U539" s="91"/>
      <c r="V539" s="781">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376</v>
      </c>
      <c r="J540" s="227">
        <v>0.8</v>
      </c>
      <c r="K540" s="227">
        <v>0.8</v>
      </c>
      <c r="L540" s="227">
        <v>0.8</v>
      </c>
      <c r="M540" s="227">
        <v>0.8</v>
      </c>
      <c r="N540" s="227">
        <v>0.8</v>
      </c>
      <c r="O540" s="227">
        <v>0.8</v>
      </c>
      <c r="P540" s="227">
        <v>0.8</v>
      </c>
      <c r="Q540" s="227">
        <v>0.8</v>
      </c>
      <c r="R540" s="227">
        <v>0.8</v>
      </c>
      <c r="S540" s="598"/>
      <c r="T540" s="227">
        <v>-0.08</v>
      </c>
      <c r="U540" s="91"/>
      <c r="V540" s="781">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377</v>
      </c>
      <c r="J541" s="227">
        <v>0.78</v>
      </c>
      <c r="K541" s="227">
        <v>0.78</v>
      </c>
      <c r="L541" s="227">
        <v>0.78</v>
      </c>
      <c r="M541" s="227">
        <v>0.78</v>
      </c>
      <c r="N541" s="227">
        <v>0.78</v>
      </c>
      <c r="O541" s="227">
        <v>0.78</v>
      </c>
      <c r="P541" s="227">
        <v>0.78</v>
      </c>
      <c r="Q541" s="227">
        <v>0.78</v>
      </c>
      <c r="R541" s="227">
        <v>0.78</v>
      </c>
      <c r="S541" s="598"/>
      <c r="T541" s="227">
        <v>-0.06</v>
      </c>
      <c r="U541" s="91"/>
      <c r="V541" s="781">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378</v>
      </c>
      <c r="J542" s="227">
        <v>0.73499999999999999</v>
      </c>
      <c r="K542" s="227">
        <v>0.73499999999999999</v>
      </c>
      <c r="L542" s="227">
        <v>0.73499999999999999</v>
      </c>
      <c r="M542" s="227">
        <v>0.73499999999999999</v>
      </c>
      <c r="N542" s="227">
        <v>0.73499999999999999</v>
      </c>
      <c r="O542" s="227">
        <v>0.73499999999999999</v>
      </c>
      <c r="P542" s="227">
        <v>0.73499999999999999</v>
      </c>
      <c r="Q542" s="227">
        <v>0.73499999999999999</v>
      </c>
      <c r="R542" s="227">
        <v>0.73499999999999999</v>
      </c>
      <c r="S542" s="598"/>
      <c r="T542" s="227">
        <v>-0.1</v>
      </c>
      <c r="U542" s="91"/>
      <c r="V542" s="781">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379</v>
      </c>
      <c r="J543" s="227">
        <v>0.71</v>
      </c>
      <c r="K543" s="227">
        <v>0.71</v>
      </c>
      <c r="L543" s="227">
        <v>0.71</v>
      </c>
      <c r="M543" s="227">
        <v>0.71</v>
      </c>
      <c r="N543" s="227">
        <v>0.71</v>
      </c>
      <c r="O543" s="227">
        <v>0.71</v>
      </c>
      <c r="P543" s="227">
        <v>0.71</v>
      </c>
      <c r="Q543" s="227">
        <v>0.71</v>
      </c>
      <c r="R543" s="227">
        <v>0.71</v>
      </c>
      <c r="S543" s="598"/>
      <c r="T543" s="227">
        <v>-0.1</v>
      </c>
      <c r="U543" s="91"/>
      <c r="V543" s="781">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380</v>
      </c>
      <c r="J544" s="227">
        <v>0.7</v>
      </c>
      <c r="K544" s="227">
        <v>0.7</v>
      </c>
      <c r="L544" s="227">
        <v>0.7</v>
      </c>
      <c r="M544" s="227">
        <v>0.7</v>
      </c>
      <c r="N544" s="227">
        <v>0.7</v>
      </c>
      <c r="O544" s="227">
        <v>0.7</v>
      </c>
      <c r="P544" s="227">
        <v>0.7</v>
      </c>
      <c r="Q544" s="227">
        <v>0.7</v>
      </c>
      <c r="R544" s="227">
        <v>0.7</v>
      </c>
      <c r="S544" s="598"/>
      <c r="T544" s="227">
        <v>-0.1</v>
      </c>
      <c r="U544" s="91"/>
      <c r="V544" s="781">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381</v>
      </c>
      <c r="J545" s="227">
        <v>0.68</v>
      </c>
      <c r="K545" s="227">
        <v>0.68</v>
      </c>
      <c r="L545" s="227">
        <v>0.68</v>
      </c>
      <c r="M545" s="227">
        <v>0.68</v>
      </c>
      <c r="N545" s="227">
        <v>0.68</v>
      </c>
      <c r="O545" s="227">
        <v>0.68</v>
      </c>
      <c r="P545" s="227">
        <v>0.68</v>
      </c>
      <c r="Q545" s="227">
        <v>0.68</v>
      </c>
      <c r="R545" s="227">
        <v>0.68</v>
      </c>
      <c r="S545" s="598"/>
      <c r="T545" s="227">
        <v>-0.1</v>
      </c>
      <c r="U545" s="91"/>
      <c r="V545" s="781">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382</v>
      </c>
      <c r="J546" s="227">
        <v>0.65</v>
      </c>
      <c r="K546" s="227">
        <v>0.65</v>
      </c>
      <c r="L546" s="227">
        <v>0.65</v>
      </c>
      <c r="M546" s="227">
        <v>0.65</v>
      </c>
      <c r="N546" s="227">
        <v>0.65</v>
      </c>
      <c r="O546" s="227">
        <v>0.65</v>
      </c>
      <c r="P546" s="227">
        <v>0.65</v>
      </c>
      <c r="Q546" s="227">
        <v>0.65</v>
      </c>
      <c r="R546" s="227">
        <v>0.65</v>
      </c>
      <c r="S546" s="598"/>
      <c r="T546" s="227">
        <v>-0.1</v>
      </c>
      <c r="U546" s="91"/>
      <c r="V546" s="781">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785</v>
      </c>
      <c r="I547" s="101" t="s">
        <v>373</v>
      </c>
      <c r="J547" s="227">
        <v>0.81</v>
      </c>
      <c r="K547" s="227">
        <v>0.81</v>
      </c>
      <c r="L547" s="227">
        <v>0.81</v>
      </c>
      <c r="M547" s="227">
        <v>0.81</v>
      </c>
      <c r="N547" s="227">
        <v>0.81</v>
      </c>
      <c r="O547" s="227">
        <v>0.81</v>
      </c>
      <c r="P547" s="227">
        <v>0.81</v>
      </c>
      <c r="Q547" s="227">
        <v>0.81</v>
      </c>
      <c r="R547" s="227">
        <v>0.81</v>
      </c>
      <c r="S547" s="598"/>
      <c r="T547" s="227">
        <v>-0.09</v>
      </c>
      <c r="U547" s="91"/>
      <c r="V547" s="781">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374</v>
      </c>
      <c r="J548" s="227">
        <v>0.81</v>
      </c>
      <c r="K548" s="227">
        <v>0.81</v>
      </c>
      <c r="L548" s="227">
        <v>0.81</v>
      </c>
      <c r="M548" s="227">
        <v>0.81</v>
      </c>
      <c r="N548" s="227">
        <v>0.81</v>
      </c>
      <c r="O548" s="227">
        <v>0.81</v>
      </c>
      <c r="P548" s="227">
        <v>0.81</v>
      </c>
      <c r="Q548" s="227">
        <v>0.81</v>
      </c>
      <c r="R548" s="227">
        <v>0.81</v>
      </c>
      <c r="S548" s="598"/>
      <c r="T548" s="227">
        <v>-0.09</v>
      </c>
      <c r="U548" s="91"/>
      <c r="V548" s="781">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375</v>
      </c>
      <c r="J549" s="227">
        <v>0.81</v>
      </c>
      <c r="K549" s="227">
        <v>0.81</v>
      </c>
      <c r="L549" s="227">
        <v>0.81</v>
      </c>
      <c r="M549" s="227">
        <v>0.81</v>
      </c>
      <c r="N549" s="227">
        <v>0.81</v>
      </c>
      <c r="O549" s="227">
        <v>0.81</v>
      </c>
      <c r="P549" s="227">
        <v>0.81</v>
      </c>
      <c r="Q549" s="227">
        <v>0.81</v>
      </c>
      <c r="R549" s="227">
        <v>0.81</v>
      </c>
      <c r="S549" s="598"/>
      <c r="T549" s="227">
        <v>-0.09</v>
      </c>
      <c r="U549" s="91"/>
      <c r="V549" s="781">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376</v>
      </c>
      <c r="J550" s="227">
        <v>0.8</v>
      </c>
      <c r="K550" s="227">
        <v>0.8</v>
      </c>
      <c r="L550" s="227">
        <v>0.8</v>
      </c>
      <c r="M550" s="227">
        <v>0.8</v>
      </c>
      <c r="N550" s="227">
        <v>0.8</v>
      </c>
      <c r="O550" s="227">
        <v>0.8</v>
      </c>
      <c r="P550" s="227">
        <v>0.8</v>
      </c>
      <c r="Q550" s="227">
        <v>0.8</v>
      </c>
      <c r="R550" s="227">
        <v>0.8</v>
      </c>
      <c r="S550" s="598"/>
      <c r="T550" s="227">
        <v>-0.08</v>
      </c>
      <c r="U550" s="91"/>
      <c r="V550" s="781">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377</v>
      </c>
      <c r="J551" s="227">
        <v>0.78</v>
      </c>
      <c r="K551" s="227">
        <v>0.78</v>
      </c>
      <c r="L551" s="227">
        <v>0.78</v>
      </c>
      <c r="M551" s="227">
        <v>0.78</v>
      </c>
      <c r="N551" s="227">
        <v>0.78</v>
      </c>
      <c r="O551" s="227">
        <v>0.78</v>
      </c>
      <c r="P551" s="227">
        <v>0.78</v>
      </c>
      <c r="Q551" s="227">
        <v>0.78</v>
      </c>
      <c r="R551" s="227">
        <v>0.78</v>
      </c>
      <c r="S551" s="598"/>
      <c r="T551" s="227">
        <v>-0.06</v>
      </c>
      <c r="U551" s="91"/>
      <c r="V551" s="781">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378</v>
      </c>
      <c r="J552" s="227">
        <v>0.73499999999999999</v>
      </c>
      <c r="K552" s="227">
        <v>0.73499999999999999</v>
      </c>
      <c r="L552" s="227">
        <v>0.73499999999999999</v>
      </c>
      <c r="M552" s="227">
        <v>0.73499999999999999</v>
      </c>
      <c r="N552" s="227">
        <v>0.73499999999999999</v>
      </c>
      <c r="O552" s="227">
        <v>0.73499999999999999</v>
      </c>
      <c r="P552" s="227">
        <v>0.73499999999999999</v>
      </c>
      <c r="Q552" s="227">
        <v>0.73499999999999999</v>
      </c>
      <c r="R552" s="227">
        <v>0.73499999999999999</v>
      </c>
      <c r="S552" s="598"/>
      <c r="T552" s="227">
        <v>-0.1</v>
      </c>
      <c r="U552" s="91"/>
      <c r="V552" s="781">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379</v>
      </c>
      <c r="J553" s="227">
        <v>0.71</v>
      </c>
      <c r="K553" s="227">
        <v>0.71</v>
      </c>
      <c r="L553" s="227">
        <v>0.71</v>
      </c>
      <c r="M553" s="227">
        <v>0.71</v>
      </c>
      <c r="N553" s="227">
        <v>0.71</v>
      </c>
      <c r="O553" s="227">
        <v>0.71</v>
      </c>
      <c r="P553" s="227">
        <v>0.71</v>
      </c>
      <c r="Q553" s="227">
        <v>0.71</v>
      </c>
      <c r="R553" s="227">
        <v>0.71</v>
      </c>
      <c r="S553" s="598"/>
      <c r="T553" s="227">
        <v>-0.1</v>
      </c>
      <c r="U553" s="91"/>
      <c r="V553" s="781">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380</v>
      </c>
      <c r="J554" s="227">
        <v>0.7</v>
      </c>
      <c r="K554" s="227">
        <v>0.7</v>
      </c>
      <c r="L554" s="227">
        <v>0.7</v>
      </c>
      <c r="M554" s="227">
        <v>0.7</v>
      </c>
      <c r="N554" s="227">
        <v>0.7</v>
      </c>
      <c r="O554" s="227">
        <v>0.7</v>
      </c>
      <c r="P554" s="227">
        <v>0.7</v>
      </c>
      <c r="Q554" s="227">
        <v>0.7</v>
      </c>
      <c r="R554" s="227">
        <v>0.7</v>
      </c>
      <c r="S554" s="598"/>
      <c r="T554" s="227">
        <v>-0.1</v>
      </c>
      <c r="U554" s="91"/>
      <c r="V554" s="781">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381</v>
      </c>
      <c r="J555" s="227">
        <v>0.68</v>
      </c>
      <c r="K555" s="227">
        <v>0.68</v>
      </c>
      <c r="L555" s="227">
        <v>0.68</v>
      </c>
      <c r="M555" s="227">
        <v>0.68</v>
      </c>
      <c r="N555" s="227">
        <v>0.68</v>
      </c>
      <c r="O555" s="227">
        <v>0.68</v>
      </c>
      <c r="P555" s="227">
        <v>0.68</v>
      </c>
      <c r="Q555" s="227">
        <v>0.68</v>
      </c>
      <c r="R555" s="227">
        <v>0.68</v>
      </c>
      <c r="S555" s="598"/>
      <c r="T555" s="227">
        <v>-0.1</v>
      </c>
      <c r="U555" s="91"/>
      <c r="V555" s="781">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382</v>
      </c>
      <c r="J556" s="227">
        <v>0.65</v>
      </c>
      <c r="K556" s="227">
        <v>0.65</v>
      </c>
      <c r="L556" s="227">
        <v>0.65</v>
      </c>
      <c r="M556" s="227">
        <v>0.65</v>
      </c>
      <c r="N556" s="227">
        <v>0.65</v>
      </c>
      <c r="O556" s="227">
        <v>0.65</v>
      </c>
      <c r="P556" s="227">
        <v>0.65</v>
      </c>
      <c r="Q556" s="227">
        <v>0.65</v>
      </c>
      <c r="R556" s="227">
        <v>0.65</v>
      </c>
      <c r="S556" s="598"/>
      <c r="T556" s="227">
        <v>-0.1</v>
      </c>
      <c r="U556" s="91"/>
      <c r="V556" s="781">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786</v>
      </c>
      <c r="I557" s="101" t="s">
        <v>373</v>
      </c>
      <c r="J557" s="227">
        <v>0.81</v>
      </c>
      <c r="K557" s="227">
        <v>0.81</v>
      </c>
      <c r="L557" s="227">
        <v>0.81</v>
      </c>
      <c r="M557" s="227">
        <v>0.81</v>
      </c>
      <c r="N557" s="227">
        <v>0.81</v>
      </c>
      <c r="O557" s="227">
        <v>0.81</v>
      </c>
      <c r="P557" s="227">
        <v>0.81</v>
      </c>
      <c r="Q557" s="227">
        <v>0.81</v>
      </c>
      <c r="R557" s="227">
        <v>0.81</v>
      </c>
      <c r="S557" s="598"/>
      <c r="T557" s="227">
        <v>-0.09</v>
      </c>
      <c r="U557" s="91"/>
      <c r="V557" s="781">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374</v>
      </c>
      <c r="J558" s="227">
        <v>0.81</v>
      </c>
      <c r="K558" s="227">
        <v>0.81</v>
      </c>
      <c r="L558" s="227">
        <v>0.81</v>
      </c>
      <c r="M558" s="227">
        <v>0.81</v>
      </c>
      <c r="N558" s="227">
        <v>0.81</v>
      </c>
      <c r="O558" s="227">
        <v>0.81</v>
      </c>
      <c r="P558" s="227">
        <v>0.81</v>
      </c>
      <c r="Q558" s="227">
        <v>0.81</v>
      </c>
      <c r="R558" s="227">
        <v>0.81</v>
      </c>
      <c r="S558" s="598"/>
      <c r="T558" s="227">
        <v>-0.09</v>
      </c>
      <c r="U558" s="91"/>
      <c r="V558" s="781">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375</v>
      </c>
      <c r="J559" s="227">
        <v>0.81</v>
      </c>
      <c r="K559" s="227">
        <v>0.81</v>
      </c>
      <c r="L559" s="227">
        <v>0.81</v>
      </c>
      <c r="M559" s="227">
        <v>0.81</v>
      </c>
      <c r="N559" s="227">
        <v>0.81</v>
      </c>
      <c r="O559" s="227">
        <v>0.81</v>
      </c>
      <c r="P559" s="227">
        <v>0.81</v>
      </c>
      <c r="Q559" s="227">
        <v>0.81</v>
      </c>
      <c r="R559" s="227">
        <v>0.81</v>
      </c>
      <c r="S559" s="598"/>
      <c r="T559" s="227">
        <v>-0.09</v>
      </c>
      <c r="U559" s="91"/>
      <c r="V559" s="781">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376</v>
      </c>
      <c r="J560" s="227">
        <v>0.8</v>
      </c>
      <c r="K560" s="227">
        <v>0.8</v>
      </c>
      <c r="L560" s="227">
        <v>0.8</v>
      </c>
      <c r="M560" s="227">
        <v>0.8</v>
      </c>
      <c r="N560" s="227">
        <v>0.8</v>
      </c>
      <c r="O560" s="227">
        <v>0.8</v>
      </c>
      <c r="P560" s="227">
        <v>0.8</v>
      </c>
      <c r="Q560" s="227">
        <v>0.8</v>
      </c>
      <c r="R560" s="227">
        <v>0.8</v>
      </c>
      <c r="S560" s="598"/>
      <c r="T560" s="227">
        <v>-0.08</v>
      </c>
      <c r="U560" s="91"/>
      <c r="V560" s="781">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377</v>
      </c>
      <c r="J561" s="227">
        <v>0.78</v>
      </c>
      <c r="K561" s="227">
        <v>0.78</v>
      </c>
      <c r="L561" s="227">
        <v>0.78</v>
      </c>
      <c r="M561" s="227">
        <v>0.78</v>
      </c>
      <c r="N561" s="227">
        <v>0.78</v>
      </c>
      <c r="O561" s="227">
        <v>0.78</v>
      </c>
      <c r="P561" s="227">
        <v>0.78</v>
      </c>
      <c r="Q561" s="227">
        <v>0.78</v>
      </c>
      <c r="R561" s="227">
        <v>0.78</v>
      </c>
      <c r="S561" s="598"/>
      <c r="T561" s="227">
        <v>-0.06</v>
      </c>
      <c r="U561" s="91"/>
      <c r="V561" s="781">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378</v>
      </c>
      <c r="J562" s="227">
        <v>0.73499999999999999</v>
      </c>
      <c r="K562" s="227">
        <v>0.73499999999999999</v>
      </c>
      <c r="L562" s="227">
        <v>0.73499999999999999</v>
      </c>
      <c r="M562" s="227">
        <v>0.73499999999999999</v>
      </c>
      <c r="N562" s="227">
        <v>0.73499999999999999</v>
      </c>
      <c r="O562" s="227">
        <v>0.73499999999999999</v>
      </c>
      <c r="P562" s="227">
        <v>0.73499999999999999</v>
      </c>
      <c r="Q562" s="227">
        <v>0.73499999999999999</v>
      </c>
      <c r="R562" s="227">
        <v>0.73499999999999999</v>
      </c>
      <c r="S562" s="598"/>
      <c r="T562" s="227">
        <v>-0.1</v>
      </c>
      <c r="U562" s="91"/>
      <c r="V562" s="781">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379</v>
      </c>
      <c r="J563" s="227">
        <v>0.71</v>
      </c>
      <c r="K563" s="227">
        <v>0.71</v>
      </c>
      <c r="L563" s="227">
        <v>0.71</v>
      </c>
      <c r="M563" s="227">
        <v>0.71</v>
      </c>
      <c r="N563" s="227">
        <v>0.71</v>
      </c>
      <c r="O563" s="227">
        <v>0.71</v>
      </c>
      <c r="P563" s="227">
        <v>0.71</v>
      </c>
      <c r="Q563" s="227">
        <v>0.71</v>
      </c>
      <c r="R563" s="227">
        <v>0.71</v>
      </c>
      <c r="S563" s="598"/>
      <c r="T563" s="227">
        <v>-0.1</v>
      </c>
      <c r="U563" s="91"/>
      <c r="V563" s="781">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380</v>
      </c>
      <c r="J564" s="227">
        <v>0.7</v>
      </c>
      <c r="K564" s="227">
        <v>0.7</v>
      </c>
      <c r="L564" s="227">
        <v>0.7</v>
      </c>
      <c r="M564" s="227">
        <v>0.7</v>
      </c>
      <c r="N564" s="227">
        <v>0.7</v>
      </c>
      <c r="O564" s="227">
        <v>0.7</v>
      </c>
      <c r="P564" s="227">
        <v>0.7</v>
      </c>
      <c r="Q564" s="227">
        <v>0.7</v>
      </c>
      <c r="R564" s="227">
        <v>0.7</v>
      </c>
      <c r="S564" s="598"/>
      <c r="T564" s="227">
        <v>-0.1</v>
      </c>
      <c r="U564" s="91"/>
      <c r="V564" s="781">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381</v>
      </c>
      <c r="J565" s="227">
        <v>0.68</v>
      </c>
      <c r="K565" s="227">
        <v>0.68</v>
      </c>
      <c r="L565" s="227">
        <v>0.68</v>
      </c>
      <c r="M565" s="227">
        <v>0.68</v>
      </c>
      <c r="N565" s="227">
        <v>0.68</v>
      </c>
      <c r="O565" s="227">
        <v>0.68</v>
      </c>
      <c r="P565" s="227">
        <v>0.68</v>
      </c>
      <c r="Q565" s="227">
        <v>0.68</v>
      </c>
      <c r="R565" s="227">
        <v>0.68</v>
      </c>
      <c r="S565" s="598"/>
      <c r="T565" s="227">
        <v>-0.1</v>
      </c>
      <c r="U565" s="91"/>
      <c r="V565" s="781">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382</v>
      </c>
      <c r="J566" s="227">
        <v>0.65</v>
      </c>
      <c r="K566" s="227">
        <v>0.65</v>
      </c>
      <c r="L566" s="227">
        <v>0.65</v>
      </c>
      <c r="M566" s="227">
        <v>0.65</v>
      </c>
      <c r="N566" s="227">
        <v>0.65</v>
      </c>
      <c r="O566" s="227">
        <v>0.65</v>
      </c>
      <c r="P566" s="227">
        <v>0.65</v>
      </c>
      <c r="Q566" s="227">
        <v>0.65</v>
      </c>
      <c r="R566" s="227">
        <v>0.65</v>
      </c>
      <c r="S566" s="598"/>
      <c r="T566" s="227">
        <v>-0.1</v>
      </c>
      <c r="U566" s="91"/>
      <c r="V566" s="781">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787</v>
      </c>
      <c r="I567" s="101" t="s">
        <v>373</v>
      </c>
      <c r="J567" s="227">
        <v>0.81</v>
      </c>
      <c r="K567" s="227">
        <v>0.81</v>
      </c>
      <c r="L567" s="227">
        <v>0.81</v>
      </c>
      <c r="M567" s="227">
        <v>0.81</v>
      </c>
      <c r="N567" s="227">
        <v>0.81</v>
      </c>
      <c r="O567" s="227">
        <v>0.81</v>
      </c>
      <c r="P567" s="227">
        <v>0.81</v>
      </c>
      <c r="Q567" s="227">
        <v>0.81</v>
      </c>
      <c r="R567" s="227">
        <v>0.81</v>
      </c>
      <c r="S567" s="598"/>
      <c r="T567" s="227">
        <v>-0.09</v>
      </c>
      <c r="U567" s="91"/>
      <c r="V567" s="781">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374</v>
      </c>
      <c r="J568" s="227">
        <v>0.81</v>
      </c>
      <c r="K568" s="227">
        <v>0.81</v>
      </c>
      <c r="L568" s="227">
        <v>0.81</v>
      </c>
      <c r="M568" s="227">
        <v>0.81</v>
      </c>
      <c r="N568" s="227">
        <v>0.81</v>
      </c>
      <c r="O568" s="227">
        <v>0.81</v>
      </c>
      <c r="P568" s="227">
        <v>0.81</v>
      </c>
      <c r="Q568" s="227">
        <v>0.81</v>
      </c>
      <c r="R568" s="227">
        <v>0.81</v>
      </c>
      <c r="S568" s="598"/>
      <c r="T568" s="227">
        <v>-0.09</v>
      </c>
      <c r="U568" s="91"/>
      <c r="V568" s="781">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375</v>
      </c>
      <c r="J569" s="227">
        <v>0.81</v>
      </c>
      <c r="K569" s="227">
        <v>0.81</v>
      </c>
      <c r="L569" s="227">
        <v>0.81</v>
      </c>
      <c r="M569" s="227">
        <v>0.81</v>
      </c>
      <c r="N569" s="227">
        <v>0.81</v>
      </c>
      <c r="O569" s="227">
        <v>0.81</v>
      </c>
      <c r="P569" s="227">
        <v>0.81</v>
      </c>
      <c r="Q569" s="227">
        <v>0.81</v>
      </c>
      <c r="R569" s="227">
        <v>0.81</v>
      </c>
      <c r="S569" s="598"/>
      <c r="T569" s="227">
        <v>-0.09</v>
      </c>
      <c r="U569" s="91"/>
      <c r="V569" s="781">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376</v>
      </c>
      <c r="J570" s="227">
        <v>0.8</v>
      </c>
      <c r="K570" s="227">
        <v>0.8</v>
      </c>
      <c r="L570" s="227">
        <v>0.8</v>
      </c>
      <c r="M570" s="227">
        <v>0.8</v>
      </c>
      <c r="N570" s="227">
        <v>0.8</v>
      </c>
      <c r="O570" s="227">
        <v>0.8</v>
      </c>
      <c r="P570" s="227">
        <v>0.8</v>
      </c>
      <c r="Q570" s="227">
        <v>0.8</v>
      </c>
      <c r="R570" s="227">
        <v>0.8</v>
      </c>
      <c r="S570" s="598"/>
      <c r="T570" s="227">
        <v>-0.08</v>
      </c>
      <c r="U570" s="91"/>
      <c r="V570" s="781">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377</v>
      </c>
      <c r="J571" s="227">
        <v>0.78</v>
      </c>
      <c r="K571" s="227">
        <v>0.78</v>
      </c>
      <c r="L571" s="227">
        <v>0.78</v>
      </c>
      <c r="M571" s="227">
        <v>0.78</v>
      </c>
      <c r="N571" s="227">
        <v>0.78</v>
      </c>
      <c r="O571" s="227">
        <v>0.78</v>
      </c>
      <c r="P571" s="227">
        <v>0.78</v>
      </c>
      <c r="Q571" s="227">
        <v>0.78</v>
      </c>
      <c r="R571" s="227">
        <v>0.78</v>
      </c>
      <c r="S571" s="598"/>
      <c r="T571" s="227">
        <v>-0.06</v>
      </c>
      <c r="U571" s="91"/>
      <c r="V571" s="781">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378</v>
      </c>
      <c r="J572" s="227">
        <v>0.73499999999999999</v>
      </c>
      <c r="K572" s="227">
        <v>0.73499999999999999</v>
      </c>
      <c r="L572" s="227">
        <v>0.73499999999999999</v>
      </c>
      <c r="M572" s="227">
        <v>0.73499999999999999</v>
      </c>
      <c r="N572" s="227">
        <v>0.73499999999999999</v>
      </c>
      <c r="O572" s="227">
        <v>0.73499999999999999</v>
      </c>
      <c r="P572" s="227">
        <v>0.73499999999999999</v>
      </c>
      <c r="Q572" s="227">
        <v>0.73499999999999999</v>
      </c>
      <c r="R572" s="227">
        <v>0.73499999999999999</v>
      </c>
      <c r="S572" s="598"/>
      <c r="T572" s="227">
        <v>-0.1</v>
      </c>
      <c r="U572" s="91"/>
      <c r="V572" s="781">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379</v>
      </c>
      <c r="J573" s="227">
        <v>0.71</v>
      </c>
      <c r="K573" s="227">
        <v>0.71</v>
      </c>
      <c r="L573" s="227">
        <v>0.71</v>
      </c>
      <c r="M573" s="227">
        <v>0.71</v>
      </c>
      <c r="N573" s="227">
        <v>0.71</v>
      </c>
      <c r="O573" s="227">
        <v>0.71</v>
      </c>
      <c r="P573" s="227">
        <v>0.71</v>
      </c>
      <c r="Q573" s="227">
        <v>0.71</v>
      </c>
      <c r="R573" s="227">
        <v>0.71</v>
      </c>
      <c r="S573" s="598"/>
      <c r="T573" s="227">
        <v>-0.1</v>
      </c>
      <c r="U573" s="91"/>
      <c r="V573" s="781">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380</v>
      </c>
      <c r="J574" s="227">
        <v>0.7</v>
      </c>
      <c r="K574" s="227">
        <v>0.7</v>
      </c>
      <c r="L574" s="227">
        <v>0.7</v>
      </c>
      <c r="M574" s="227">
        <v>0.7</v>
      </c>
      <c r="N574" s="227">
        <v>0.7</v>
      </c>
      <c r="O574" s="227">
        <v>0.7</v>
      </c>
      <c r="P574" s="227">
        <v>0.7</v>
      </c>
      <c r="Q574" s="227">
        <v>0.7</v>
      </c>
      <c r="R574" s="227">
        <v>0.7</v>
      </c>
      <c r="S574" s="598"/>
      <c r="T574" s="227">
        <v>-0.1</v>
      </c>
      <c r="U574" s="91"/>
      <c r="V574" s="781">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381</v>
      </c>
      <c r="J575" s="227">
        <v>0.68</v>
      </c>
      <c r="K575" s="227">
        <v>0.68</v>
      </c>
      <c r="L575" s="227">
        <v>0.68</v>
      </c>
      <c r="M575" s="227">
        <v>0.68</v>
      </c>
      <c r="N575" s="227">
        <v>0.68</v>
      </c>
      <c r="O575" s="227">
        <v>0.68</v>
      </c>
      <c r="P575" s="227">
        <v>0.68</v>
      </c>
      <c r="Q575" s="227">
        <v>0.68</v>
      </c>
      <c r="R575" s="227">
        <v>0.68</v>
      </c>
      <c r="S575" s="598"/>
      <c r="T575" s="227">
        <v>-0.1</v>
      </c>
      <c r="U575" s="91"/>
      <c r="V575" s="781">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382</v>
      </c>
      <c r="J576" s="227">
        <v>0.65</v>
      </c>
      <c r="K576" s="227">
        <v>0.65</v>
      </c>
      <c r="L576" s="227">
        <v>0.65</v>
      </c>
      <c r="M576" s="227">
        <v>0.65</v>
      </c>
      <c r="N576" s="227">
        <v>0.65</v>
      </c>
      <c r="O576" s="227">
        <v>0.65</v>
      </c>
      <c r="P576" s="227">
        <v>0.65</v>
      </c>
      <c r="Q576" s="227">
        <v>0.65</v>
      </c>
      <c r="R576" s="227">
        <v>0.65</v>
      </c>
      <c r="S576" s="598"/>
      <c r="T576" s="227">
        <v>-0.1</v>
      </c>
      <c r="U576" s="91"/>
      <c r="V576" s="781">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788</v>
      </c>
      <c r="I577" s="101" t="s">
        <v>373</v>
      </c>
      <c r="J577" s="227">
        <v>0.81</v>
      </c>
      <c r="K577" s="227">
        <v>0.81</v>
      </c>
      <c r="L577" s="227">
        <v>0.81</v>
      </c>
      <c r="M577" s="227">
        <v>0.81</v>
      </c>
      <c r="N577" s="227">
        <v>0.81</v>
      </c>
      <c r="O577" s="227">
        <v>0.81</v>
      </c>
      <c r="P577" s="227">
        <v>0.81</v>
      </c>
      <c r="Q577" s="227">
        <v>0.81</v>
      </c>
      <c r="R577" s="227">
        <v>0.81</v>
      </c>
      <c r="S577" s="598"/>
      <c r="T577" s="227">
        <v>-0.09</v>
      </c>
      <c r="U577" s="91"/>
      <c r="V577" s="781">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374</v>
      </c>
      <c r="J578" s="227">
        <v>0.81</v>
      </c>
      <c r="K578" s="227">
        <v>0.81</v>
      </c>
      <c r="L578" s="227">
        <v>0.81</v>
      </c>
      <c r="M578" s="227">
        <v>0.81</v>
      </c>
      <c r="N578" s="227">
        <v>0.81</v>
      </c>
      <c r="O578" s="227">
        <v>0.81</v>
      </c>
      <c r="P578" s="227">
        <v>0.81</v>
      </c>
      <c r="Q578" s="227">
        <v>0.81</v>
      </c>
      <c r="R578" s="227">
        <v>0.81</v>
      </c>
      <c r="S578" s="598"/>
      <c r="T578" s="227">
        <v>-0.09</v>
      </c>
      <c r="U578" s="91"/>
      <c r="V578" s="781">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375</v>
      </c>
      <c r="J579" s="227">
        <v>0.81</v>
      </c>
      <c r="K579" s="227">
        <v>0.81</v>
      </c>
      <c r="L579" s="227">
        <v>0.81</v>
      </c>
      <c r="M579" s="227">
        <v>0.81</v>
      </c>
      <c r="N579" s="227">
        <v>0.81</v>
      </c>
      <c r="O579" s="227">
        <v>0.81</v>
      </c>
      <c r="P579" s="227">
        <v>0.81</v>
      </c>
      <c r="Q579" s="227">
        <v>0.81</v>
      </c>
      <c r="R579" s="227">
        <v>0.81</v>
      </c>
      <c r="S579" s="598"/>
      <c r="T579" s="227">
        <v>-0.09</v>
      </c>
      <c r="U579" s="91"/>
      <c r="V579" s="781">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376</v>
      </c>
      <c r="J580" s="227">
        <v>0.8</v>
      </c>
      <c r="K580" s="227">
        <v>0.8</v>
      </c>
      <c r="L580" s="227">
        <v>0.8</v>
      </c>
      <c r="M580" s="227">
        <v>0.8</v>
      </c>
      <c r="N580" s="227">
        <v>0.8</v>
      </c>
      <c r="O580" s="227">
        <v>0.8</v>
      </c>
      <c r="P580" s="227">
        <v>0.8</v>
      </c>
      <c r="Q580" s="227">
        <v>0.8</v>
      </c>
      <c r="R580" s="227">
        <v>0.8</v>
      </c>
      <c r="S580" s="598"/>
      <c r="T580" s="227">
        <v>-0.08</v>
      </c>
      <c r="U580" s="91"/>
      <c r="V580" s="781">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377</v>
      </c>
      <c r="J581" s="227">
        <v>0.78</v>
      </c>
      <c r="K581" s="227">
        <v>0.78</v>
      </c>
      <c r="L581" s="227">
        <v>0.78</v>
      </c>
      <c r="M581" s="227">
        <v>0.78</v>
      </c>
      <c r="N581" s="227">
        <v>0.78</v>
      </c>
      <c r="O581" s="227">
        <v>0.78</v>
      </c>
      <c r="P581" s="227">
        <v>0.78</v>
      </c>
      <c r="Q581" s="227">
        <v>0.78</v>
      </c>
      <c r="R581" s="227">
        <v>0.78</v>
      </c>
      <c r="S581" s="598"/>
      <c r="T581" s="227">
        <v>-0.06</v>
      </c>
      <c r="U581" s="91"/>
      <c r="V581" s="781">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378</v>
      </c>
      <c r="J582" s="227">
        <v>0.73499999999999999</v>
      </c>
      <c r="K582" s="227">
        <v>0.73499999999999999</v>
      </c>
      <c r="L582" s="227">
        <v>0.73499999999999999</v>
      </c>
      <c r="M582" s="227">
        <v>0.73499999999999999</v>
      </c>
      <c r="N582" s="227">
        <v>0.73499999999999999</v>
      </c>
      <c r="O582" s="227">
        <v>0.73499999999999999</v>
      </c>
      <c r="P582" s="227">
        <v>0.73499999999999999</v>
      </c>
      <c r="Q582" s="227">
        <v>0.73499999999999999</v>
      </c>
      <c r="R582" s="227">
        <v>0.73499999999999999</v>
      </c>
      <c r="S582" s="598"/>
      <c r="T582" s="227">
        <v>-0.1</v>
      </c>
      <c r="U582" s="91"/>
      <c r="V582" s="781">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379</v>
      </c>
      <c r="J583" s="227">
        <v>0.71</v>
      </c>
      <c r="K583" s="227">
        <v>0.71</v>
      </c>
      <c r="L583" s="227">
        <v>0.71</v>
      </c>
      <c r="M583" s="227">
        <v>0.71</v>
      </c>
      <c r="N583" s="227">
        <v>0.71</v>
      </c>
      <c r="O583" s="227">
        <v>0.71</v>
      </c>
      <c r="P583" s="227">
        <v>0.71</v>
      </c>
      <c r="Q583" s="227">
        <v>0.71</v>
      </c>
      <c r="R583" s="227">
        <v>0.71</v>
      </c>
      <c r="S583" s="598"/>
      <c r="T583" s="227">
        <v>-0.1</v>
      </c>
      <c r="U583" s="91"/>
      <c r="V583" s="781">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380</v>
      </c>
      <c r="J584" s="227">
        <v>0.7</v>
      </c>
      <c r="K584" s="227">
        <v>0.7</v>
      </c>
      <c r="L584" s="227">
        <v>0.7</v>
      </c>
      <c r="M584" s="227">
        <v>0.7</v>
      </c>
      <c r="N584" s="227">
        <v>0.7</v>
      </c>
      <c r="O584" s="227">
        <v>0.7</v>
      </c>
      <c r="P584" s="227">
        <v>0.7</v>
      </c>
      <c r="Q584" s="227">
        <v>0.7</v>
      </c>
      <c r="R584" s="227">
        <v>0.7</v>
      </c>
      <c r="S584" s="598"/>
      <c r="T584" s="227">
        <v>-0.1</v>
      </c>
      <c r="U584" s="91"/>
      <c r="V584" s="781">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381</v>
      </c>
      <c r="J585" s="227">
        <v>0.68</v>
      </c>
      <c r="K585" s="227">
        <v>0.68</v>
      </c>
      <c r="L585" s="227">
        <v>0.68</v>
      </c>
      <c r="M585" s="227">
        <v>0.68</v>
      </c>
      <c r="N585" s="227">
        <v>0.68</v>
      </c>
      <c r="O585" s="227">
        <v>0.68</v>
      </c>
      <c r="P585" s="227">
        <v>0.68</v>
      </c>
      <c r="Q585" s="227">
        <v>0.68</v>
      </c>
      <c r="R585" s="227">
        <v>0.68</v>
      </c>
      <c r="S585" s="598"/>
      <c r="T585" s="227">
        <v>-0.1</v>
      </c>
      <c r="U585" s="91"/>
      <c r="V585" s="781">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382</v>
      </c>
      <c r="J586" s="227">
        <v>0.65</v>
      </c>
      <c r="K586" s="227">
        <v>0.65</v>
      </c>
      <c r="L586" s="227">
        <v>0.65</v>
      </c>
      <c r="M586" s="227">
        <v>0.65</v>
      </c>
      <c r="N586" s="227">
        <v>0.65</v>
      </c>
      <c r="O586" s="227">
        <v>0.65</v>
      </c>
      <c r="P586" s="227">
        <v>0.65</v>
      </c>
      <c r="Q586" s="227">
        <v>0.65</v>
      </c>
      <c r="R586" s="227">
        <v>0.65</v>
      </c>
      <c r="S586" s="598"/>
      <c r="T586" s="227">
        <v>-0.1</v>
      </c>
      <c r="U586" s="91"/>
      <c r="V586" s="781">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789</v>
      </c>
      <c r="I587" s="101" t="s">
        <v>373</v>
      </c>
      <c r="J587" s="227">
        <v>0.81</v>
      </c>
      <c r="K587" s="227">
        <v>0.81</v>
      </c>
      <c r="L587" s="227">
        <v>0.81</v>
      </c>
      <c r="M587" s="227">
        <v>0.81</v>
      </c>
      <c r="N587" s="227">
        <v>0.81</v>
      </c>
      <c r="O587" s="227">
        <v>0.81</v>
      </c>
      <c r="P587" s="227">
        <v>0.81</v>
      </c>
      <c r="Q587" s="227">
        <v>0.81</v>
      </c>
      <c r="R587" s="227">
        <v>0.81</v>
      </c>
      <c r="S587" s="598"/>
      <c r="T587" s="227">
        <v>-0.09</v>
      </c>
      <c r="U587" s="91"/>
      <c r="V587" s="781">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374</v>
      </c>
      <c r="J588" s="227">
        <v>0.81</v>
      </c>
      <c r="K588" s="227">
        <v>0.81</v>
      </c>
      <c r="L588" s="227">
        <v>0.81</v>
      </c>
      <c r="M588" s="227">
        <v>0.81</v>
      </c>
      <c r="N588" s="227">
        <v>0.81</v>
      </c>
      <c r="O588" s="227">
        <v>0.81</v>
      </c>
      <c r="P588" s="227">
        <v>0.81</v>
      </c>
      <c r="Q588" s="227">
        <v>0.81</v>
      </c>
      <c r="R588" s="227">
        <v>0.81</v>
      </c>
      <c r="S588" s="598"/>
      <c r="T588" s="227">
        <v>-0.09</v>
      </c>
      <c r="U588" s="91"/>
      <c r="V588" s="781">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375</v>
      </c>
      <c r="J589" s="227">
        <v>0.81</v>
      </c>
      <c r="K589" s="227">
        <v>0.81</v>
      </c>
      <c r="L589" s="227">
        <v>0.81</v>
      </c>
      <c r="M589" s="227">
        <v>0.81</v>
      </c>
      <c r="N589" s="227">
        <v>0.81</v>
      </c>
      <c r="O589" s="227">
        <v>0.81</v>
      </c>
      <c r="P589" s="227">
        <v>0.81</v>
      </c>
      <c r="Q589" s="227">
        <v>0.81</v>
      </c>
      <c r="R589" s="227">
        <v>0.81</v>
      </c>
      <c r="S589" s="598"/>
      <c r="T589" s="227">
        <v>-0.09</v>
      </c>
      <c r="U589" s="91"/>
      <c r="V589" s="781">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376</v>
      </c>
      <c r="J590" s="227">
        <v>0.8</v>
      </c>
      <c r="K590" s="227">
        <v>0.8</v>
      </c>
      <c r="L590" s="227">
        <v>0.8</v>
      </c>
      <c r="M590" s="227">
        <v>0.8</v>
      </c>
      <c r="N590" s="227">
        <v>0.8</v>
      </c>
      <c r="O590" s="227">
        <v>0.8</v>
      </c>
      <c r="P590" s="227">
        <v>0.8</v>
      </c>
      <c r="Q590" s="227">
        <v>0.8</v>
      </c>
      <c r="R590" s="227">
        <v>0.8</v>
      </c>
      <c r="S590" s="598"/>
      <c r="T590" s="227">
        <v>-0.08</v>
      </c>
      <c r="U590" s="91"/>
      <c r="V590" s="781">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377</v>
      </c>
      <c r="J591" s="227">
        <v>0.78</v>
      </c>
      <c r="K591" s="227">
        <v>0.78</v>
      </c>
      <c r="L591" s="227">
        <v>0.78</v>
      </c>
      <c r="M591" s="227">
        <v>0.78</v>
      </c>
      <c r="N591" s="227">
        <v>0.78</v>
      </c>
      <c r="O591" s="227">
        <v>0.78</v>
      </c>
      <c r="P591" s="227">
        <v>0.78</v>
      </c>
      <c r="Q591" s="227">
        <v>0.78</v>
      </c>
      <c r="R591" s="227">
        <v>0.78</v>
      </c>
      <c r="S591" s="598"/>
      <c r="T591" s="227">
        <v>-0.06</v>
      </c>
      <c r="U591" s="91"/>
      <c r="V591" s="781">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378</v>
      </c>
      <c r="J592" s="227">
        <v>0.73499999999999999</v>
      </c>
      <c r="K592" s="227">
        <v>0.73499999999999999</v>
      </c>
      <c r="L592" s="227">
        <v>0.73499999999999999</v>
      </c>
      <c r="M592" s="227">
        <v>0.73499999999999999</v>
      </c>
      <c r="N592" s="227">
        <v>0.73499999999999999</v>
      </c>
      <c r="O592" s="227">
        <v>0.73499999999999999</v>
      </c>
      <c r="P592" s="227">
        <v>0.73499999999999999</v>
      </c>
      <c r="Q592" s="227">
        <v>0.73499999999999999</v>
      </c>
      <c r="R592" s="227">
        <v>0.73499999999999999</v>
      </c>
      <c r="S592" s="598"/>
      <c r="T592" s="227">
        <v>-0.1</v>
      </c>
      <c r="U592" s="91"/>
      <c r="V592" s="781">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379</v>
      </c>
      <c r="J593" s="227">
        <v>0.71</v>
      </c>
      <c r="K593" s="227">
        <v>0.71</v>
      </c>
      <c r="L593" s="227">
        <v>0.71</v>
      </c>
      <c r="M593" s="227">
        <v>0.71</v>
      </c>
      <c r="N593" s="227">
        <v>0.71</v>
      </c>
      <c r="O593" s="227">
        <v>0.71</v>
      </c>
      <c r="P593" s="227">
        <v>0.71</v>
      </c>
      <c r="Q593" s="227">
        <v>0.71</v>
      </c>
      <c r="R593" s="227">
        <v>0.71</v>
      </c>
      <c r="S593" s="598"/>
      <c r="T593" s="227">
        <v>-0.1</v>
      </c>
      <c r="U593" s="91"/>
      <c r="V593" s="781">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380</v>
      </c>
      <c r="J594" s="227">
        <v>0.7</v>
      </c>
      <c r="K594" s="227">
        <v>0.7</v>
      </c>
      <c r="L594" s="227">
        <v>0.7</v>
      </c>
      <c r="M594" s="227">
        <v>0.7</v>
      </c>
      <c r="N594" s="227">
        <v>0.7</v>
      </c>
      <c r="O594" s="227">
        <v>0.7</v>
      </c>
      <c r="P594" s="227">
        <v>0.7</v>
      </c>
      <c r="Q594" s="227">
        <v>0.7</v>
      </c>
      <c r="R594" s="227">
        <v>0.7</v>
      </c>
      <c r="S594" s="598"/>
      <c r="T594" s="227">
        <v>-0.1</v>
      </c>
      <c r="U594" s="91"/>
      <c r="V594" s="781">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381</v>
      </c>
      <c r="J595" s="227">
        <v>0.68</v>
      </c>
      <c r="K595" s="227">
        <v>0.68</v>
      </c>
      <c r="L595" s="227">
        <v>0.68</v>
      </c>
      <c r="M595" s="227">
        <v>0.68</v>
      </c>
      <c r="N595" s="227">
        <v>0.68</v>
      </c>
      <c r="O595" s="227">
        <v>0.68</v>
      </c>
      <c r="P595" s="227">
        <v>0.68</v>
      </c>
      <c r="Q595" s="227">
        <v>0.68</v>
      </c>
      <c r="R595" s="227">
        <v>0.68</v>
      </c>
      <c r="S595" s="598"/>
      <c r="T595" s="227">
        <v>-0.1</v>
      </c>
      <c r="U595" s="91"/>
      <c r="V595" s="781">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382</v>
      </c>
      <c r="J596" s="227">
        <v>0.65</v>
      </c>
      <c r="K596" s="227">
        <v>0.65</v>
      </c>
      <c r="L596" s="227">
        <v>0.65</v>
      </c>
      <c r="M596" s="227">
        <v>0.65</v>
      </c>
      <c r="N596" s="227">
        <v>0.65</v>
      </c>
      <c r="O596" s="227">
        <v>0.65</v>
      </c>
      <c r="P596" s="227">
        <v>0.65</v>
      </c>
      <c r="Q596" s="227">
        <v>0.65</v>
      </c>
      <c r="R596" s="227">
        <v>0.65</v>
      </c>
      <c r="S596" s="598"/>
      <c r="T596" s="227">
        <v>-0.1</v>
      </c>
      <c r="U596" s="91"/>
      <c r="V596" s="781">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790</v>
      </c>
      <c r="I597" s="101" t="s">
        <v>373</v>
      </c>
      <c r="J597" s="227">
        <v>0.81</v>
      </c>
      <c r="K597" s="227">
        <v>0.81</v>
      </c>
      <c r="L597" s="227">
        <v>0.81</v>
      </c>
      <c r="M597" s="227">
        <v>0.81</v>
      </c>
      <c r="N597" s="227">
        <v>0.81</v>
      </c>
      <c r="O597" s="227">
        <v>0.81</v>
      </c>
      <c r="P597" s="227">
        <v>0.81</v>
      </c>
      <c r="Q597" s="227">
        <v>0.81</v>
      </c>
      <c r="R597" s="227">
        <v>0.81</v>
      </c>
      <c r="S597" s="598"/>
      <c r="T597" s="227">
        <v>-0.09</v>
      </c>
      <c r="U597" s="91"/>
      <c r="V597" s="781">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374</v>
      </c>
      <c r="J598" s="227">
        <v>0.81</v>
      </c>
      <c r="K598" s="227">
        <v>0.81</v>
      </c>
      <c r="L598" s="227">
        <v>0.81</v>
      </c>
      <c r="M598" s="227">
        <v>0.81</v>
      </c>
      <c r="N598" s="227">
        <v>0.81</v>
      </c>
      <c r="O598" s="227">
        <v>0.81</v>
      </c>
      <c r="P598" s="227">
        <v>0.81</v>
      </c>
      <c r="Q598" s="227">
        <v>0.81</v>
      </c>
      <c r="R598" s="227">
        <v>0.81</v>
      </c>
      <c r="S598" s="598"/>
      <c r="T598" s="227">
        <v>-0.09</v>
      </c>
      <c r="U598" s="91"/>
      <c r="V598" s="781">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375</v>
      </c>
      <c r="J599" s="227">
        <v>0.81</v>
      </c>
      <c r="K599" s="227">
        <v>0.81</v>
      </c>
      <c r="L599" s="227">
        <v>0.81</v>
      </c>
      <c r="M599" s="227">
        <v>0.81</v>
      </c>
      <c r="N599" s="227">
        <v>0.81</v>
      </c>
      <c r="O599" s="227">
        <v>0.81</v>
      </c>
      <c r="P599" s="227">
        <v>0.81</v>
      </c>
      <c r="Q599" s="227">
        <v>0.81</v>
      </c>
      <c r="R599" s="227">
        <v>0.81</v>
      </c>
      <c r="S599" s="598"/>
      <c r="T599" s="227">
        <v>-0.09</v>
      </c>
      <c r="U599" s="91"/>
      <c r="V599" s="781">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376</v>
      </c>
      <c r="J600" s="227">
        <v>0.8</v>
      </c>
      <c r="K600" s="227">
        <v>0.8</v>
      </c>
      <c r="L600" s="227">
        <v>0.8</v>
      </c>
      <c r="M600" s="227">
        <v>0.8</v>
      </c>
      <c r="N600" s="227">
        <v>0.8</v>
      </c>
      <c r="O600" s="227">
        <v>0.8</v>
      </c>
      <c r="P600" s="227">
        <v>0.8</v>
      </c>
      <c r="Q600" s="227">
        <v>0.8</v>
      </c>
      <c r="R600" s="227">
        <v>0.8</v>
      </c>
      <c r="S600" s="598"/>
      <c r="T600" s="227">
        <v>-0.08</v>
      </c>
      <c r="U600" s="91"/>
      <c r="V600" s="781">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377</v>
      </c>
      <c r="J601" s="227">
        <v>0.78</v>
      </c>
      <c r="K601" s="227">
        <v>0.78</v>
      </c>
      <c r="L601" s="227">
        <v>0.78</v>
      </c>
      <c r="M601" s="227">
        <v>0.78</v>
      </c>
      <c r="N601" s="227">
        <v>0.78</v>
      </c>
      <c r="O601" s="227">
        <v>0.78</v>
      </c>
      <c r="P601" s="227">
        <v>0.78</v>
      </c>
      <c r="Q601" s="227">
        <v>0.78</v>
      </c>
      <c r="R601" s="227">
        <v>0.78</v>
      </c>
      <c r="S601" s="598"/>
      <c r="T601" s="227">
        <v>-0.06</v>
      </c>
      <c r="U601" s="91"/>
      <c r="V601" s="781">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378</v>
      </c>
      <c r="J602" s="227">
        <v>0.73499999999999999</v>
      </c>
      <c r="K602" s="227">
        <v>0.73499999999999999</v>
      </c>
      <c r="L602" s="227">
        <v>0.73499999999999999</v>
      </c>
      <c r="M602" s="227">
        <v>0.73499999999999999</v>
      </c>
      <c r="N602" s="227">
        <v>0.73499999999999999</v>
      </c>
      <c r="O602" s="227">
        <v>0.73499999999999999</v>
      </c>
      <c r="P602" s="227">
        <v>0.73499999999999999</v>
      </c>
      <c r="Q602" s="227">
        <v>0.73499999999999999</v>
      </c>
      <c r="R602" s="227">
        <v>0.73499999999999999</v>
      </c>
      <c r="S602" s="598"/>
      <c r="T602" s="227">
        <v>-0.1</v>
      </c>
      <c r="U602" s="91"/>
      <c r="V602" s="781">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379</v>
      </c>
      <c r="J603" s="227">
        <v>0.71</v>
      </c>
      <c r="K603" s="227">
        <v>0.71</v>
      </c>
      <c r="L603" s="227">
        <v>0.71</v>
      </c>
      <c r="M603" s="227">
        <v>0.71</v>
      </c>
      <c r="N603" s="227">
        <v>0.71</v>
      </c>
      <c r="O603" s="227">
        <v>0.71</v>
      </c>
      <c r="P603" s="227">
        <v>0.71</v>
      </c>
      <c r="Q603" s="227">
        <v>0.71</v>
      </c>
      <c r="R603" s="227">
        <v>0.71</v>
      </c>
      <c r="S603" s="598"/>
      <c r="T603" s="227">
        <v>-0.1</v>
      </c>
      <c r="U603" s="91"/>
      <c r="V603" s="781">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380</v>
      </c>
      <c r="J604" s="227">
        <v>0.7</v>
      </c>
      <c r="K604" s="227">
        <v>0.7</v>
      </c>
      <c r="L604" s="227">
        <v>0.7</v>
      </c>
      <c r="M604" s="227">
        <v>0.7</v>
      </c>
      <c r="N604" s="227">
        <v>0.7</v>
      </c>
      <c r="O604" s="227">
        <v>0.7</v>
      </c>
      <c r="P604" s="227">
        <v>0.7</v>
      </c>
      <c r="Q604" s="227">
        <v>0.7</v>
      </c>
      <c r="R604" s="227">
        <v>0.7</v>
      </c>
      <c r="S604" s="598"/>
      <c r="T604" s="227">
        <v>-0.1</v>
      </c>
      <c r="U604" s="91"/>
      <c r="V604" s="781">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381</v>
      </c>
      <c r="J605" s="227">
        <v>0.68</v>
      </c>
      <c r="K605" s="227">
        <v>0.68</v>
      </c>
      <c r="L605" s="227">
        <v>0.68</v>
      </c>
      <c r="M605" s="227">
        <v>0.68</v>
      </c>
      <c r="N605" s="227">
        <v>0.68</v>
      </c>
      <c r="O605" s="227">
        <v>0.68</v>
      </c>
      <c r="P605" s="227">
        <v>0.68</v>
      </c>
      <c r="Q605" s="227">
        <v>0.68</v>
      </c>
      <c r="R605" s="227">
        <v>0.68</v>
      </c>
      <c r="S605" s="598"/>
      <c r="T605" s="227">
        <v>-0.1</v>
      </c>
      <c r="U605" s="91"/>
      <c r="V605" s="781">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382</v>
      </c>
      <c r="J606" s="227">
        <v>0.65</v>
      </c>
      <c r="K606" s="227">
        <v>0.65</v>
      </c>
      <c r="L606" s="227">
        <v>0.65</v>
      </c>
      <c r="M606" s="227">
        <v>0.65</v>
      </c>
      <c r="N606" s="227">
        <v>0.65</v>
      </c>
      <c r="O606" s="227">
        <v>0.65</v>
      </c>
      <c r="P606" s="227">
        <v>0.65</v>
      </c>
      <c r="Q606" s="227">
        <v>0.65</v>
      </c>
      <c r="R606" s="227">
        <v>0.65</v>
      </c>
      <c r="S606" s="598"/>
      <c r="T606" s="227">
        <v>-0.1</v>
      </c>
      <c r="U606" s="91"/>
      <c r="V606" s="781">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791</v>
      </c>
      <c r="I607" s="101" t="s">
        <v>373</v>
      </c>
      <c r="J607" s="227">
        <v>0.81</v>
      </c>
      <c r="K607" s="227">
        <v>0.81</v>
      </c>
      <c r="L607" s="227">
        <v>0.81</v>
      </c>
      <c r="M607" s="227">
        <v>0.81</v>
      </c>
      <c r="N607" s="227">
        <v>0.81</v>
      </c>
      <c r="O607" s="227">
        <v>0.81</v>
      </c>
      <c r="P607" s="227">
        <v>0.81</v>
      </c>
      <c r="Q607" s="227">
        <v>0.81</v>
      </c>
      <c r="R607" s="227">
        <v>0.81</v>
      </c>
      <c r="S607" s="598"/>
      <c r="T607" s="227">
        <v>-0.09</v>
      </c>
      <c r="U607" s="91"/>
      <c r="V607" s="781">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374</v>
      </c>
      <c r="J608" s="227">
        <v>0.81</v>
      </c>
      <c r="K608" s="227">
        <v>0.81</v>
      </c>
      <c r="L608" s="227">
        <v>0.81</v>
      </c>
      <c r="M608" s="227">
        <v>0.81</v>
      </c>
      <c r="N608" s="227">
        <v>0.81</v>
      </c>
      <c r="O608" s="227">
        <v>0.81</v>
      </c>
      <c r="P608" s="227">
        <v>0.81</v>
      </c>
      <c r="Q608" s="227">
        <v>0.81</v>
      </c>
      <c r="R608" s="227">
        <v>0.81</v>
      </c>
      <c r="S608" s="598"/>
      <c r="T608" s="227">
        <v>-0.09</v>
      </c>
      <c r="U608" s="91"/>
      <c r="V608" s="781">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375</v>
      </c>
      <c r="J609" s="227">
        <v>0.81</v>
      </c>
      <c r="K609" s="227">
        <v>0.81</v>
      </c>
      <c r="L609" s="227">
        <v>0.81</v>
      </c>
      <c r="M609" s="227">
        <v>0.81</v>
      </c>
      <c r="N609" s="227">
        <v>0.81</v>
      </c>
      <c r="O609" s="227">
        <v>0.81</v>
      </c>
      <c r="P609" s="227">
        <v>0.81</v>
      </c>
      <c r="Q609" s="227">
        <v>0.81</v>
      </c>
      <c r="R609" s="227">
        <v>0.81</v>
      </c>
      <c r="S609" s="598"/>
      <c r="T609" s="227">
        <v>-0.09</v>
      </c>
      <c r="U609" s="91"/>
      <c r="V609" s="781">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376</v>
      </c>
      <c r="J610" s="227">
        <v>0.8</v>
      </c>
      <c r="K610" s="227">
        <v>0.8</v>
      </c>
      <c r="L610" s="227">
        <v>0.8</v>
      </c>
      <c r="M610" s="227">
        <v>0.8</v>
      </c>
      <c r="N610" s="227">
        <v>0.8</v>
      </c>
      <c r="O610" s="227">
        <v>0.8</v>
      </c>
      <c r="P610" s="227">
        <v>0.8</v>
      </c>
      <c r="Q610" s="227">
        <v>0.8</v>
      </c>
      <c r="R610" s="227">
        <v>0.8</v>
      </c>
      <c r="S610" s="598"/>
      <c r="T610" s="227">
        <v>-0.08</v>
      </c>
      <c r="U610" s="91"/>
      <c r="V610" s="781">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377</v>
      </c>
      <c r="J611" s="227">
        <v>0.78</v>
      </c>
      <c r="K611" s="227">
        <v>0.78</v>
      </c>
      <c r="L611" s="227">
        <v>0.78</v>
      </c>
      <c r="M611" s="227">
        <v>0.78</v>
      </c>
      <c r="N611" s="227">
        <v>0.78</v>
      </c>
      <c r="O611" s="227">
        <v>0.78</v>
      </c>
      <c r="P611" s="227">
        <v>0.78</v>
      </c>
      <c r="Q611" s="227">
        <v>0.78</v>
      </c>
      <c r="R611" s="227">
        <v>0.78</v>
      </c>
      <c r="S611" s="598"/>
      <c r="T611" s="227">
        <v>-0.06</v>
      </c>
      <c r="U611" s="91"/>
      <c r="V611" s="781">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378</v>
      </c>
      <c r="J612" s="227">
        <v>0.73499999999999999</v>
      </c>
      <c r="K612" s="227">
        <v>0.73499999999999999</v>
      </c>
      <c r="L612" s="227">
        <v>0.73499999999999999</v>
      </c>
      <c r="M612" s="227">
        <v>0.73499999999999999</v>
      </c>
      <c r="N612" s="227">
        <v>0.73499999999999999</v>
      </c>
      <c r="O612" s="227">
        <v>0.73499999999999999</v>
      </c>
      <c r="P612" s="227">
        <v>0.73499999999999999</v>
      </c>
      <c r="Q612" s="227">
        <v>0.73499999999999999</v>
      </c>
      <c r="R612" s="227">
        <v>0.73499999999999999</v>
      </c>
      <c r="S612" s="598"/>
      <c r="T612" s="227">
        <v>-0.1</v>
      </c>
      <c r="U612" s="91"/>
      <c r="V612" s="781">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379</v>
      </c>
      <c r="J613" s="227">
        <v>0.71</v>
      </c>
      <c r="K613" s="227">
        <v>0.71</v>
      </c>
      <c r="L613" s="227">
        <v>0.71</v>
      </c>
      <c r="M613" s="227">
        <v>0.71</v>
      </c>
      <c r="N613" s="227">
        <v>0.71</v>
      </c>
      <c r="O613" s="227">
        <v>0.71</v>
      </c>
      <c r="P613" s="227">
        <v>0.71</v>
      </c>
      <c r="Q613" s="227">
        <v>0.71</v>
      </c>
      <c r="R613" s="227">
        <v>0.71</v>
      </c>
      <c r="S613" s="598"/>
      <c r="T613" s="227">
        <v>-0.1</v>
      </c>
      <c r="U613" s="91"/>
      <c r="V613" s="781">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380</v>
      </c>
      <c r="J614" s="227">
        <v>0.7</v>
      </c>
      <c r="K614" s="227">
        <v>0.7</v>
      </c>
      <c r="L614" s="227">
        <v>0.7</v>
      </c>
      <c r="M614" s="227">
        <v>0.7</v>
      </c>
      <c r="N614" s="227">
        <v>0.7</v>
      </c>
      <c r="O614" s="227">
        <v>0.7</v>
      </c>
      <c r="P614" s="227">
        <v>0.7</v>
      </c>
      <c r="Q614" s="227">
        <v>0.7</v>
      </c>
      <c r="R614" s="227">
        <v>0.7</v>
      </c>
      <c r="S614" s="598"/>
      <c r="T614" s="227">
        <v>-0.1</v>
      </c>
      <c r="U614" s="91"/>
      <c r="V614" s="781">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381</v>
      </c>
      <c r="J615" s="227">
        <v>0.68</v>
      </c>
      <c r="K615" s="227">
        <v>0.68</v>
      </c>
      <c r="L615" s="227">
        <v>0.68</v>
      </c>
      <c r="M615" s="227">
        <v>0.68</v>
      </c>
      <c r="N615" s="227">
        <v>0.68</v>
      </c>
      <c r="O615" s="227">
        <v>0.68</v>
      </c>
      <c r="P615" s="227">
        <v>0.68</v>
      </c>
      <c r="Q615" s="227">
        <v>0.68</v>
      </c>
      <c r="R615" s="227">
        <v>0.68</v>
      </c>
      <c r="S615" s="598"/>
      <c r="T615" s="227">
        <v>-0.1</v>
      </c>
      <c r="U615" s="91"/>
      <c r="V615" s="781">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382</v>
      </c>
      <c r="J616" s="227">
        <v>0.65</v>
      </c>
      <c r="K616" s="227">
        <v>0.65</v>
      </c>
      <c r="L616" s="227">
        <v>0.65</v>
      </c>
      <c r="M616" s="227">
        <v>0.65</v>
      </c>
      <c r="N616" s="227">
        <v>0.65</v>
      </c>
      <c r="O616" s="227">
        <v>0.65</v>
      </c>
      <c r="P616" s="227">
        <v>0.65</v>
      </c>
      <c r="Q616" s="227">
        <v>0.65</v>
      </c>
      <c r="R616" s="227">
        <v>0.65</v>
      </c>
      <c r="S616" s="598"/>
      <c r="T616" s="227">
        <v>-0.1</v>
      </c>
      <c r="U616" s="91"/>
      <c r="V616" s="781">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1057</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56" t="s">
        <v>1058</v>
      </c>
      <c r="H624" s="956"/>
      <c r="I624" s="956"/>
      <c r="J624" s="956"/>
      <c r="K624" s="956"/>
      <c r="L624" s="956"/>
      <c r="M624" s="956"/>
      <c r="N624" s="956"/>
      <c r="O624" s="956"/>
      <c r="P624" s="956"/>
      <c r="Q624" s="956"/>
      <c r="R624" s="95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446</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1059</v>
      </c>
      <c r="J633" s="86"/>
      <c r="K633" s="86"/>
      <c r="L633" s="86" t="s">
        <v>1282</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1060</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828</v>
      </c>
      <c r="O647" s="135"/>
      <c r="P647" s="45" t="s">
        <v>825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827</v>
      </c>
      <c r="O648" s="17"/>
      <c r="P648" s="45" t="s">
        <v>826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801</v>
      </c>
      <c r="O649" s="23"/>
      <c r="P649" s="23" t="s">
        <v>802</v>
      </c>
      <c r="Q649" s="22"/>
      <c r="R649" s="23"/>
      <c r="S649" s="98" t="s">
        <v>192</v>
      </c>
      <c r="T649" s="98"/>
      <c r="U649" s="23"/>
      <c r="V649" s="24" t="s">
        <v>186</v>
      </c>
      <c r="W649" s="24"/>
      <c r="X649" s="24"/>
      <c r="Y649" s="24"/>
      <c r="Z649" s="24"/>
      <c r="AA649" s="24"/>
      <c r="AB649" s="24"/>
      <c r="AC649" s="237" t="s">
        <v>882</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797</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803</v>
      </c>
      <c r="AD650" s="24" t="s">
        <v>883</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813</v>
      </c>
      <c r="I653" s="99" t="s">
        <v>373</v>
      </c>
      <c r="J653" s="109">
        <v>0.72</v>
      </c>
      <c r="K653" s="574">
        <v>5.5E-2</v>
      </c>
      <c r="L653" s="97">
        <v>400</v>
      </c>
      <c r="M653" s="85"/>
      <c r="N653" s="575">
        <f t="shared" ref="N653:N684" si="58">$J653+$K653/2</f>
        <v>0.74749999999999994</v>
      </c>
      <c r="P653" s="575">
        <f t="shared" ref="P653:P684" si="59">$J653-$K653/2</f>
        <v>0.6925</v>
      </c>
      <c r="S653" s="576">
        <f t="shared" ref="S653:S684" si="60">MAX($J517:$R517)+$T517</f>
        <v>0.72000000000000008</v>
      </c>
      <c r="T653" s="576">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374</v>
      </c>
      <c r="J654" s="109">
        <v>0.72</v>
      </c>
      <c r="K654" s="574">
        <v>5.5E-2</v>
      </c>
      <c r="L654" s="97">
        <v>400</v>
      </c>
      <c r="M654" s="85"/>
      <c r="N654" s="575">
        <f t="shared" si="58"/>
        <v>0.74749999999999994</v>
      </c>
      <c r="P654" s="575">
        <f t="shared" si="59"/>
        <v>0.6925</v>
      </c>
      <c r="S654" s="576">
        <f t="shared" si="60"/>
        <v>0.72000000000000008</v>
      </c>
      <c r="T654" s="576">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375</v>
      </c>
      <c r="J655" s="109">
        <v>0.72</v>
      </c>
      <c r="K655" s="574">
        <v>5.5E-2</v>
      </c>
      <c r="L655" s="97">
        <v>800</v>
      </c>
      <c r="M655" s="85"/>
      <c r="N655" s="575">
        <f t="shared" si="58"/>
        <v>0.74749999999999994</v>
      </c>
      <c r="P655" s="575">
        <f t="shared" si="59"/>
        <v>0.6925</v>
      </c>
      <c r="S655" s="576">
        <f t="shared" si="60"/>
        <v>0.72000000000000008</v>
      </c>
      <c r="T655" s="576">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376</v>
      </c>
      <c r="J656" s="109">
        <v>0.72</v>
      </c>
      <c r="K656" s="574">
        <v>5.5E-2</v>
      </c>
      <c r="L656" s="97">
        <v>2000</v>
      </c>
      <c r="M656" s="85"/>
      <c r="N656" s="575">
        <f t="shared" si="58"/>
        <v>0.74749999999999994</v>
      </c>
      <c r="P656" s="575">
        <f t="shared" si="59"/>
        <v>0.6925</v>
      </c>
      <c r="S656" s="576">
        <f t="shared" si="60"/>
        <v>0.72000000000000008</v>
      </c>
      <c r="T656" s="576">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377</v>
      </c>
      <c r="J657" s="109">
        <v>0.68</v>
      </c>
      <c r="K657" s="574">
        <v>0.125</v>
      </c>
      <c r="L657" s="97">
        <v>2990</v>
      </c>
      <c r="M657" s="85"/>
      <c r="N657" s="575">
        <f t="shared" si="58"/>
        <v>0.74250000000000005</v>
      </c>
      <c r="P657" s="575">
        <f t="shared" si="59"/>
        <v>0.61750000000000005</v>
      </c>
      <c r="S657" s="576">
        <f t="shared" si="60"/>
        <v>0.72</v>
      </c>
      <c r="T657" s="576">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378</v>
      </c>
      <c r="J658" s="109">
        <v>0.66</v>
      </c>
      <c r="K658" s="574">
        <v>0.105</v>
      </c>
      <c r="L658" s="97">
        <v>3800</v>
      </c>
      <c r="M658" s="85"/>
      <c r="N658" s="575">
        <f t="shared" si="58"/>
        <v>0.71250000000000002</v>
      </c>
      <c r="P658" s="575">
        <f t="shared" si="59"/>
        <v>0.60750000000000004</v>
      </c>
      <c r="S658" s="576">
        <f t="shared" si="60"/>
        <v>0.63500000000000001</v>
      </c>
      <c r="T658" s="576">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379</v>
      </c>
      <c r="J659" s="109">
        <v>0.61</v>
      </c>
      <c r="K659" s="574">
        <v>0.105</v>
      </c>
      <c r="L659" s="97">
        <v>2500</v>
      </c>
      <c r="M659" s="85"/>
      <c r="N659" s="575">
        <f t="shared" si="58"/>
        <v>0.66249999999999998</v>
      </c>
      <c r="P659" s="575">
        <f t="shared" si="59"/>
        <v>0.5575</v>
      </c>
      <c r="S659" s="576">
        <f t="shared" si="60"/>
        <v>0.61</v>
      </c>
      <c r="T659" s="576">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380</v>
      </c>
      <c r="J660" s="109">
        <v>0.56999999999999995</v>
      </c>
      <c r="K660" s="574">
        <v>8.5000000000000006E-2</v>
      </c>
      <c r="L660" s="97">
        <v>1500</v>
      </c>
      <c r="M660" s="85"/>
      <c r="N660" s="575">
        <f t="shared" si="58"/>
        <v>0.61249999999999993</v>
      </c>
      <c r="P660" s="575">
        <f t="shared" si="59"/>
        <v>0.52749999999999997</v>
      </c>
      <c r="S660" s="576">
        <f t="shared" si="60"/>
        <v>0.6</v>
      </c>
      <c r="T660" s="576">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381</v>
      </c>
      <c r="J661" s="109">
        <v>0.54</v>
      </c>
      <c r="K661" s="574">
        <v>0.06</v>
      </c>
      <c r="L661" s="97">
        <v>800</v>
      </c>
      <c r="M661" s="85"/>
      <c r="N661" s="575">
        <f t="shared" si="58"/>
        <v>0.57000000000000006</v>
      </c>
      <c r="P661" s="575">
        <f t="shared" si="59"/>
        <v>0.51</v>
      </c>
      <c r="S661" s="576">
        <f t="shared" si="60"/>
        <v>0.58000000000000007</v>
      </c>
      <c r="T661" s="576">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382</v>
      </c>
      <c r="J662" s="137">
        <v>0.52</v>
      </c>
      <c r="K662" s="574">
        <v>0.04</v>
      </c>
      <c r="L662" s="97">
        <v>650</v>
      </c>
      <c r="M662" s="85"/>
      <c r="N662" s="575">
        <f t="shared" si="58"/>
        <v>0.54</v>
      </c>
      <c r="P662" s="575">
        <f t="shared" si="59"/>
        <v>0.5</v>
      </c>
      <c r="S662" s="576">
        <f t="shared" si="60"/>
        <v>0.55000000000000004</v>
      </c>
      <c r="T662" s="576">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386</v>
      </c>
      <c r="I663" s="99" t="s">
        <v>373</v>
      </c>
      <c r="J663" s="109">
        <f>J653</f>
        <v>0.72</v>
      </c>
      <c r="K663" s="574">
        <f>K653</f>
        <v>5.5E-2</v>
      </c>
      <c r="L663" s="97">
        <f>L653</f>
        <v>400</v>
      </c>
      <c r="M663" s="85"/>
      <c r="N663" s="242">
        <f t="shared" si="58"/>
        <v>0.74749999999999994</v>
      </c>
      <c r="P663" s="242">
        <f t="shared" si="59"/>
        <v>0.6925</v>
      </c>
      <c r="S663" s="576">
        <f t="shared" si="60"/>
        <v>0.72000000000000008</v>
      </c>
      <c r="T663" s="576">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374</v>
      </c>
      <c r="J664" s="109">
        <f t="shared" ref="J664:L664" si="64">J654</f>
        <v>0.72</v>
      </c>
      <c r="K664" s="574">
        <f t="shared" si="64"/>
        <v>5.5E-2</v>
      </c>
      <c r="L664" s="97">
        <f t="shared" si="64"/>
        <v>400</v>
      </c>
      <c r="M664" s="85"/>
      <c r="N664" s="242">
        <f t="shared" si="58"/>
        <v>0.74749999999999994</v>
      </c>
      <c r="P664" s="242">
        <f t="shared" si="59"/>
        <v>0.6925</v>
      </c>
      <c r="S664" s="576">
        <f t="shared" si="60"/>
        <v>0.72000000000000008</v>
      </c>
      <c r="T664" s="576">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375</v>
      </c>
      <c r="J665" s="109">
        <f t="shared" ref="J665:L665" si="67">J655</f>
        <v>0.72</v>
      </c>
      <c r="K665" s="574">
        <f t="shared" si="67"/>
        <v>5.5E-2</v>
      </c>
      <c r="L665" s="97">
        <f t="shared" si="67"/>
        <v>800</v>
      </c>
      <c r="M665" s="85"/>
      <c r="N665" s="242">
        <f t="shared" si="58"/>
        <v>0.74749999999999994</v>
      </c>
      <c r="P665" s="242">
        <f t="shared" si="59"/>
        <v>0.6925</v>
      </c>
      <c r="S665" s="576">
        <f t="shared" si="60"/>
        <v>0.72000000000000008</v>
      </c>
      <c r="T665" s="576">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376</v>
      </c>
      <c r="J666" s="109">
        <f t="shared" ref="J666:L666" si="68">J656</f>
        <v>0.72</v>
      </c>
      <c r="K666" s="574">
        <f t="shared" si="68"/>
        <v>5.5E-2</v>
      </c>
      <c r="L666" s="97">
        <f t="shared" si="68"/>
        <v>2000</v>
      </c>
      <c r="M666" s="85"/>
      <c r="N666" s="242">
        <f t="shared" si="58"/>
        <v>0.74749999999999994</v>
      </c>
      <c r="P666" s="242">
        <f t="shared" si="59"/>
        <v>0.6925</v>
      </c>
      <c r="S666" s="576">
        <f t="shared" si="60"/>
        <v>0.72000000000000008</v>
      </c>
      <c r="T666" s="576">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377</v>
      </c>
      <c r="J667" s="109">
        <f t="shared" ref="J667:L667" si="69">J657</f>
        <v>0.68</v>
      </c>
      <c r="K667" s="574">
        <f t="shared" si="69"/>
        <v>0.125</v>
      </c>
      <c r="L667" s="97">
        <f t="shared" si="69"/>
        <v>2990</v>
      </c>
      <c r="M667" s="85"/>
      <c r="N667" s="242">
        <f t="shared" si="58"/>
        <v>0.74250000000000005</v>
      </c>
      <c r="P667" s="242">
        <f t="shared" si="59"/>
        <v>0.61750000000000005</v>
      </c>
      <c r="S667" s="576">
        <f t="shared" si="60"/>
        <v>0.72</v>
      </c>
      <c r="T667" s="576">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378</v>
      </c>
      <c r="J668" s="109">
        <f t="shared" ref="J668:L668" si="70">J658</f>
        <v>0.66</v>
      </c>
      <c r="K668" s="574">
        <f t="shared" si="70"/>
        <v>0.105</v>
      </c>
      <c r="L668" s="97">
        <f t="shared" si="70"/>
        <v>3800</v>
      </c>
      <c r="M668" s="85"/>
      <c r="N668" s="242">
        <f t="shared" si="58"/>
        <v>0.71250000000000002</v>
      </c>
      <c r="P668" s="242">
        <f t="shared" si="59"/>
        <v>0.60750000000000004</v>
      </c>
      <c r="S668" s="576">
        <f t="shared" si="60"/>
        <v>0.63500000000000001</v>
      </c>
      <c r="T668" s="576">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379</v>
      </c>
      <c r="J669" s="109">
        <f t="shared" ref="J669:L669" si="71">J659</f>
        <v>0.61</v>
      </c>
      <c r="K669" s="574">
        <f t="shared" si="71"/>
        <v>0.105</v>
      </c>
      <c r="L669" s="97">
        <f t="shared" si="71"/>
        <v>2500</v>
      </c>
      <c r="M669" s="85"/>
      <c r="N669" s="242">
        <f t="shared" si="58"/>
        <v>0.66249999999999998</v>
      </c>
      <c r="P669" s="242">
        <f t="shared" si="59"/>
        <v>0.5575</v>
      </c>
      <c r="S669" s="576">
        <f t="shared" si="60"/>
        <v>0.61</v>
      </c>
      <c r="T669" s="576">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380</v>
      </c>
      <c r="J670" s="109">
        <f t="shared" ref="J670:L670" si="72">J660</f>
        <v>0.56999999999999995</v>
      </c>
      <c r="K670" s="574">
        <f t="shared" si="72"/>
        <v>8.5000000000000006E-2</v>
      </c>
      <c r="L670" s="97">
        <f t="shared" si="72"/>
        <v>1500</v>
      </c>
      <c r="M670" s="85"/>
      <c r="N670" s="242">
        <f t="shared" si="58"/>
        <v>0.61249999999999993</v>
      </c>
      <c r="P670" s="242">
        <f t="shared" si="59"/>
        <v>0.52749999999999997</v>
      </c>
      <c r="S670" s="576">
        <f t="shared" si="60"/>
        <v>0.6</v>
      </c>
      <c r="T670" s="576">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381</v>
      </c>
      <c r="J671" s="109">
        <f t="shared" ref="J671:L671" si="73">J661</f>
        <v>0.54</v>
      </c>
      <c r="K671" s="574">
        <f t="shared" si="73"/>
        <v>0.06</v>
      </c>
      <c r="L671" s="97">
        <f t="shared" si="73"/>
        <v>800</v>
      </c>
      <c r="M671" s="85"/>
      <c r="N671" s="242">
        <f t="shared" si="58"/>
        <v>0.57000000000000006</v>
      </c>
      <c r="P671" s="242">
        <f t="shared" si="59"/>
        <v>0.51</v>
      </c>
      <c r="S671" s="576">
        <f t="shared" si="60"/>
        <v>0.58000000000000007</v>
      </c>
      <c r="T671" s="576">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382</v>
      </c>
      <c r="J672" s="109">
        <f t="shared" ref="J672:L672" si="74">J662</f>
        <v>0.52</v>
      </c>
      <c r="K672" s="574">
        <f t="shared" si="74"/>
        <v>0.04</v>
      </c>
      <c r="L672" s="97">
        <f t="shared" si="74"/>
        <v>650</v>
      </c>
      <c r="M672" s="85"/>
      <c r="N672" s="242">
        <f t="shared" si="58"/>
        <v>0.54</v>
      </c>
      <c r="P672" s="242">
        <f t="shared" si="59"/>
        <v>0.5</v>
      </c>
      <c r="S672" s="576">
        <f t="shared" si="60"/>
        <v>0.55000000000000004</v>
      </c>
      <c r="T672" s="576">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784</v>
      </c>
      <c r="I673" s="99" t="s">
        <v>373</v>
      </c>
      <c r="J673" s="109">
        <f t="shared" ref="J673:L673" si="75">J663</f>
        <v>0.72</v>
      </c>
      <c r="K673" s="574">
        <f t="shared" si="75"/>
        <v>5.5E-2</v>
      </c>
      <c r="L673" s="97">
        <f t="shared" si="75"/>
        <v>400</v>
      </c>
      <c r="M673" s="85"/>
      <c r="N673" s="242">
        <f t="shared" si="58"/>
        <v>0.74749999999999994</v>
      </c>
      <c r="P673" s="242">
        <f t="shared" si="59"/>
        <v>0.6925</v>
      </c>
      <c r="S673" s="576">
        <f t="shared" si="60"/>
        <v>0.72000000000000008</v>
      </c>
      <c r="T673" s="576">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374</v>
      </c>
      <c r="J674" s="109">
        <f t="shared" ref="J674:L674" si="76">J664</f>
        <v>0.72</v>
      </c>
      <c r="K674" s="574">
        <f t="shared" si="76"/>
        <v>5.5E-2</v>
      </c>
      <c r="L674" s="97">
        <f t="shared" si="76"/>
        <v>400</v>
      </c>
      <c r="M674" s="85"/>
      <c r="N674" s="242">
        <f t="shared" si="58"/>
        <v>0.74749999999999994</v>
      </c>
      <c r="P674" s="242">
        <f t="shared" si="59"/>
        <v>0.6925</v>
      </c>
      <c r="S674" s="576">
        <f t="shared" si="60"/>
        <v>0.72000000000000008</v>
      </c>
      <c r="T674" s="576">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375</v>
      </c>
      <c r="J675" s="109">
        <f t="shared" ref="J675:L675" si="77">J665</f>
        <v>0.72</v>
      </c>
      <c r="K675" s="574">
        <f t="shared" si="77"/>
        <v>5.5E-2</v>
      </c>
      <c r="L675" s="97">
        <f t="shared" si="77"/>
        <v>800</v>
      </c>
      <c r="M675" s="85"/>
      <c r="N675" s="242">
        <f t="shared" si="58"/>
        <v>0.74749999999999994</v>
      </c>
      <c r="P675" s="242">
        <f t="shared" si="59"/>
        <v>0.6925</v>
      </c>
      <c r="S675" s="576">
        <f t="shared" si="60"/>
        <v>0.72000000000000008</v>
      </c>
      <c r="T675" s="576">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376</v>
      </c>
      <c r="J676" s="109">
        <f t="shared" ref="J676:L676" si="78">J666</f>
        <v>0.72</v>
      </c>
      <c r="K676" s="574">
        <f t="shared" si="78"/>
        <v>5.5E-2</v>
      </c>
      <c r="L676" s="97">
        <f t="shared" si="78"/>
        <v>2000</v>
      </c>
      <c r="M676" s="85"/>
      <c r="N676" s="242">
        <f t="shared" si="58"/>
        <v>0.74749999999999994</v>
      </c>
      <c r="P676" s="242">
        <f t="shared" si="59"/>
        <v>0.6925</v>
      </c>
      <c r="S676" s="576">
        <f t="shared" si="60"/>
        <v>0.72000000000000008</v>
      </c>
      <c r="T676" s="576">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377</v>
      </c>
      <c r="J677" s="109">
        <f t="shared" ref="J677:L677" si="79">J667</f>
        <v>0.68</v>
      </c>
      <c r="K677" s="574">
        <f t="shared" si="79"/>
        <v>0.125</v>
      </c>
      <c r="L677" s="97">
        <f t="shared" si="79"/>
        <v>2990</v>
      </c>
      <c r="M677" s="85"/>
      <c r="N677" s="242">
        <f t="shared" si="58"/>
        <v>0.74250000000000005</v>
      </c>
      <c r="P677" s="242">
        <f t="shared" si="59"/>
        <v>0.61750000000000005</v>
      </c>
      <c r="S677" s="576">
        <f t="shared" si="60"/>
        <v>0.72</v>
      </c>
      <c r="T677" s="576">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378</v>
      </c>
      <c r="J678" s="109">
        <f t="shared" ref="J678:L678" si="80">J668</f>
        <v>0.66</v>
      </c>
      <c r="K678" s="574">
        <f t="shared" si="80"/>
        <v>0.105</v>
      </c>
      <c r="L678" s="97">
        <f t="shared" si="80"/>
        <v>3800</v>
      </c>
      <c r="M678" s="85"/>
      <c r="N678" s="242">
        <f t="shared" si="58"/>
        <v>0.71250000000000002</v>
      </c>
      <c r="P678" s="242">
        <f t="shared" si="59"/>
        <v>0.60750000000000004</v>
      </c>
      <c r="S678" s="576">
        <f t="shared" si="60"/>
        <v>0.63500000000000001</v>
      </c>
      <c r="T678" s="576">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379</v>
      </c>
      <c r="J679" s="109">
        <f t="shared" ref="J679:L679" si="81">J669</f>
        <v>0.61</v>
      </c>
      <c r="K679" s="574">
        <f t="shared" si="81"/>
        <v>0.105</v>
      </c>
      <c r="L679" s="97">
        <f t="shared" si="81"/>
        <v>2500</v>
      </c>
      <c r="M679" s="85"/>
      <c r="N679" s="242">
        <f t="shared" si="58"/>
        <v>0.66249999999999998</v>
      </c>
      <c r="P679" s="242">
        <f t="shared" si="59"/>
        <v>0.5575</v>
      </c>
      <c r="S679" s="576">
        <f t="shared" si="60"/>
        <v>0.61</v>
      </c>
      <c r="T679" s="576">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380</v>
      </c>
      <c r="J680" s="109">
        <f t="shared" ref="J680:L680" si="82">J670</f>
        <v>0.56999999999999995</v>
      </c>
      <c r="K680" s="574">
        <f t="shared" si="82"/>
        <v>8.5000000000000006E-2</v>
      </c>
      <c r="L680" s="97">
        <f t="shared" si="82"/>
        <v>1500</v>
      </c>
      <c r="M680" s="85"/>
      <c r="N680" s="242">
        <f t="shared" si="58"/>
        <v>0.61249999999999993</v>
      </c>
      <c r="P680" s="242">
        <f t="shared" si="59"/>
        <v>0.52749999999999997</v>
      </c>
      <c r="S680" s="576">
        <f t="shared" si="60"/>
        <v>0.6</v>
      </c>
      <c r="T680" s="576">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381</v>
      </c>
      <c r="J681" s="109">
        <f t="shared" ref="J681:L681" si="83">J671</f>
        <v>0.54</v>
      </c>
      <c r="K681" s="574">
        <f t="shared" si="83"/>
        <v>0.06</v>
      </c>
      <c r="L681" s="97">
        <f t="shared" si="83"/>
        <v>800</v>
      </c>
      <c r="M681" s="85"/>
      <c r="N681" s="242">
        <f t="shared" si="58"/>
        <v>0.57000000000000006</v>
      </c>
      <c r="P681" s="242">
        <f t="shared" si="59"/>
        <v>0.51</v>
      </c>
      <c r="S681" s="576">
        <f t="shared" si="60"/>
        <v>0.58000000000000007</v>
      </c>
      <c r="T681" s="576">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382</v>
      </c>
      <c r="J682" s="109">
        <f t="shared" ref="J682:L682" si="84">J672</f>
        <v>0.52</v>
      </c>
      <c r="K682" s="574">
        <f t="shared" si="84"/>
        <v>0.04</v>
      </c>
      <c r="L682" s="97">
        <f t="shared" si="84"/>
        <v>650</v>
      </c>
      <c r="M682" s="85"/>
      <c r="N682" s="242">
        <f t="shared" si="58"/>
        <v>0.54</v>
      </c>
      <c r="P682" s="242">
        <f t="shared" si="59"/>
        <v>0.5</v>
      </c>
      <c r="S682" s="576">
        <f t="shared" si="60"/>
        <v>0.55000000000000004</v>
      </c>
      <c r="T682" s="576">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785</v>
      </c>
      <c r="I683" s="99" t="s">
        <v>373</v>
      </c>
      <c r="J683" s="109">
        <f t="shared" ref="J683:L683" si="85">J673</f>
        <v>0.72</v>
      </c>
      <c r="K683" s="574">
        <f t="shared" si="85"/>
        <v>5.5E-2</v>
      </c>
      <c r="L683" s="97">
        <f t="shared" si="85"/>
        <v>400</v>
      </c>
      <c r="M683" s="85"/>
      <c r="N683" s="242">
        <f t="shared" si="58"/>
        <v>0.74749999999999994</v>
      </c>
      <c r="P683" s="242">
        <f t="shared" si="59"/>
        <v>0.6925</v>
      </c>
      <c r="S683" s="576">
        <f t="shared" si="60"/>
        <v>0.72000000000000008</v>
      </c>
      <c r="T683" s="576">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374</v>
      </c>
      <c r="J684" s="109">
        <f t="shared" ref="J684:L684" si="86">J674</f>
        <v>0.72</v>
      </c>
      <c r="K684" s="574">
        <f t="shared" si="86"/>
        <v>5.5E-2</v>
      </c>
      <c r="L684" s="97">
        <f t="shared" si="86"/>
        <v>400</v>
      </c>
      <c r="M684" s="85"/>
      <c r="N684" s="242">
        <f t="shared" si="58"/>
        <v>0.74749999999999994</v>
      </c>
      <c r="P684" s="242">
        <f t="shared" si="59"/>
        <v>0.6925</v>
      </c>
      <c r="S684" s="576">
        <f t="shared" si="60"/>
        <v>0.72000000000000008</v>
      </c>
      <c r="T684" s="576">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375</v>
      </c>
      <c r="J685" s="109">
        <f t="shared" ref="J685:L685" si="87">J675</f>
        <v>0.72</v>
      </c>
      <c r="K685" s="574">
        <f t="shared" si="87"/>
        <v>5.5E-2</v>
      </c>
      <c r="L685" s="97">
        <f t="shared" si="87"/>
        <v>800</v>
      </c>
      <c r="M685" s="85"/>
      <c r="N685" s="242">
        <f t="shared" ref="N685:N716" si="88">$J685+$K685/2</f>
        <v>0.74749999999999994</v>
      </c>
      <c r="P685" s="242">
        <f t="shared" ref="P685:P716" si="89">$J685-$K685/2</f>
        <v>0.6925</v>
      </c>
      <c r="S685" s="576">
        <f t="shared" ref="S685:S716" si="90">MAX($J549:$R549)+$T549</f>
        <v>0.72000000000000008</v>
      </c>
      <c r="T685" s="576">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376</v>
      </c>
      <c r="J686" s="109">
        <f t="shared" ref="J686:L686" si="92">J676</f>
        <v>0.72</v>
      </c>
      <c r="K686" s="574">
        <f t="shared" si="92"/>
        <v>5.5E-2</v>
      </c>
      <c r="L686" s="97">
        <f t="shared" si="92"/>
        <v>2000</v>
      </c>
      <c r="M686" s="85"/>
      <c r="N686" s="242">
        <f t="shared" si="88"/>
        <v>0.74749999999999994</v>
      </c>
      <c r="P686" s="242">
        <f t="shared" si="89"/>
        <v>0.6925</v>
      </c>
      <c r="S686" s="576">
        <f t="shared" si="90"/>
        <v>0.72000000000000008</v>
      </c>
      <c r="T686" s="576">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377</v>
      </c>
      <c r="J687" s="109">
        <f t="shared" ref="J687:L687" si="93">J677</f>
        <v>0.68</v>
      </c>
      <c r="K687" s="574">
        <f t="shared" si="93"/>
        <v>0.125</v>
      </c>
      <c r="L687" s="97">
        <f t="shared" si="93"/>
        <v>2990</v>
      </c>
      <c r="M687" s="85"/>
      <c r="N687" s="242">
        <f t="shared" si="88"/>
        <v>0.74250000000000005</v>
      </c>
      <c r="P687" s="242">
        <f t="shared" si="89"/>
        <v>0.61750000000000005</v>
      </c>
      <c r="S687" s="576">
        <f t="shared" si="90"/>
        <v>0.72</v>
      </c>
      <c r="T687" s="576">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378</v>
      </c>
      <c r="J688" s="109">
        <f t="shared" ref="J688:L688" si="94">J678</f>
        <v>0.66</v>
      </c>
      <c r="K688" s="574">
        <f t="shared" si="94"/>
        <v>0.105</v>
      </c>
      <c r="L688" s="97">
        <f t="shared" si="94"/>
        <v>3800</v>
      </c>
      <c r="M688" s="85"/>
      <c r="N688" s="242">
        <f t="shared" si="88"/>
        <v>0.71250000000000002</v>
      </c>
      <c r="P688" s="242">
        <f t="shared" si="89"/>
        <v>0.60750000000000004</v>
      </c>
      <c r="S688" s="576">
        <f t="shared" si="90"/>
        <v>0.63500000000000001</v>
      </c>
      <c r="T688" s="576">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379</v>
      </c>
      <c r="J689" s="109">
        <f t="shared" ref="J689:L689" si="95">J679</f>
        <v>0.61</v>
      </c>
      <c r="K689" s="574">
        <f t="shared" si="95"/>
        <v>0.105</v>
      </c>
      <c r="L689" s="97">
        <f t="shared" si="95"/>
        <v>2500</v>
      </c>
      <c r="M689" s="85"/>
      <c r="N689" s="242">
        <f t="shared" si="88"/>
        <v>0.66249999999999998</v>
      </c>
      <c r="P689" s="242">
        <f t="shared" si="89"/>
        <v>0.5575</v>
      </c>
      <c r="S689" s="576">
        <f t="shared" si="90"/>
        <v>0.61</v>
      </c>
      <c r="T689" s="576">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380</v>
      </c>
      <c r="J690" s="109">
        <f t="shared" ref="J690:L690" si="96">J680</f>
        <v>0.56999999999999995</v>
      </c>
      <c r="K690" s="574">
        <f t="shared" si="96"/>
        <v>8.5000000000000006E-2</v>
      </c>
      <c r="L690" s="97">
        <f t="shared" si="96"/>
        <v>1500</v>
      </c>
      <c r="M690" s="85"/>
      <c r="N690" s="242">
        <f t="shared" si="88"/>
        <v>0.61249999999999993</v>
      </c>
      <c r="P690" s="242">
        <f t="shared" si="89"/>
        <v>0.52749999999999997</v>
      </c>
      <c r="S690" s="576">
        <f t="shared" si="90"/>
        <v>0.6</v>
      </c>
      <c r="T690" s="576">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381</v>
      </c>
      <c r="J691" s="109">
        <f t="shared" ref="J691:L691" si="97">J681</f>
        <v>0.54</v>
      </c>
      <c r="K691" s="574">
        <f t="shared" si="97"/>
        <v>0.06</v>
      </c>
      <c r="L691" s="97">
        <f t="shared" si="97"/>
        <v>800</v>
      </c>
      <c r="M691" s="85"/>
      <c r="N691" s="242">
        <f t="shared" si="88"/>
        <v>0.57000000000000006</v>
      </c>
      <c r="P691" s="242">
        <f t="shared" si="89"/>
        <v>0.51</v>
      </c>
      <c r="S691" s="576">
        <f t="shared" si="90"/>
        <v>0.58000000000000007</v>
      </c>
      <c r="T691" s="576">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382</v>
      </c>
      <c r="J692" s="109">
        <f t="shared" ref="J692:L692" si="98">J682</f>
        <v>0.52</v>
      </c>
      <c r="K692" s="574">
        <f t="shared" si="98"/>
        <v>0.04</v>
      </c>
      <c r="L692" s="97">
        <f t="shared" si="98"/>
        <v>650</v>
      </c>
      <c r="M692" s="85"/>
      <c r="N692" s="242">
        <f t="shared" si="88"/>
        <v>0.54</v>
      </c>
      <c r="P692" s="242">
        <f t="shared" si="89"/>
        <v>0.5</v>
      </c>
      <c r="S692" s="576">
        <f t="shared" si="90"/>
        <v>0.55000000000000004</v>
      </c>
      <c r="T692" s="576">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786</v>
      </c>
      <c r="I693" s="99" t="s">
        <v>373</v>
      </c>
      <c r="J693" s="109">
        <f t="shared" ref="J693:L693" si="99">J683</f>
        <v>0.72</v>
      </c>
      <c r="K693" s="574">
        <f t="shared" si="99"/>
        <v>5.5E-2</v>
      </c>
      <c r="L693" s="97">
        <f t="shared" si="99"/>
        <v>400</v>
      </c>
      <c r="M693" s="85"/>
      <c r="N693" s="242">
        <f t="shared" si="88"/>
        <v>0.74749999999999994</v>
      </c>
      <c r="P693" s="242">
        <f t="shared" si="89"/>
        <v>0.6925</v>
      </c>
      <c r="S693" s="576">
        <f t="shared" si="90"/>
        <v>0.72000000000000008</v>
      </c>
      <c r="T693" s="576">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374</v>
      </c>
      <c r="J694" s="109">
        <f t="shared" ref="J694:L694" si="100">J684</f>
        <v>0.72</v>
      </c>
      <c r="K694" s="574">
        <f t="shared" si="100"/>
        <v>5.5E-2</v>
      </c>
      <c r="L694" s="97">
        <f t="shared" si="100"/>
        <v>400</v>
      </c>
      <c r="M694" s="85"/>
      <c r="N694" s="242">
        <f t="shared" si="88"/>
        <v>0.74749999999999994</v>
      </c>
      <c r="P694" s="242">
        <f t="shared" si="89"/>
        <v>0.6925</v>
      </c>
      <c r="S694" s="576">
        <f t="shared" si="90"/>
        <v>0.72000000000000008</v>
      </c>
      <c r="T694" s="576">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375</v>
      </c>
      <c r="J695" s="109">
        <f t="shared" ref="J695:L695" si="101">J685</f>
        <v>0.72</v>
      </c>
      <c r="K695" s="574">
        <f t="shared" si="101"/>
        <v>5.5E-2</v>
      </c>
      <c r="L695" s="97">
        <f t="shared" si="101"/>
        <v>800</v>
      </c>
      <c r="M695" s="85"/>
      <c r="N695" s="242">
        <f t="shared" si="88"/>
        <v>0.74749999999999994</v>
      </c>
      <c r="P695" s="242">
        <f t="shared" si="89"/>
        <v>0.6925</v>
      </c>
      <c r="S695" s="576">
        <f t="shared" si="90"/>
        <v>0.72000000000000008</v>
      </c>
      <c r="T695" s="576">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376</v>
      </c>
      <c r="J696" s="109">
        <f t="shared" ref="J696:L696" si="102">J686</f>
        <v>0.72</v>
      </c>
      <c r="K696" s="574">
        <f t="shared" si="102"/>
        <v>5.5E-2</v>
      </c>
      <c r="L696" s="97">
        <f t="shared" si="102"/>
        <v>2000</v>
      </c>
      <c r="M696" s="85"/>
      <c r="N696" s="242">
        <f t="shared" si="88"/>
        <v>0.74749999999999994</v>
      </c>
      <c r="P696" s="242">
        <f t="shared" si="89"/>
        <v>0.6925</v>
      </c>
      <c r="S696" s="576">
        <f t="shared" si="90"/>
        <v>0.72000000000000008</v>
      </c>
      <c r="T696" s="576">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377</v>
      </c>
      <c r="J697" s="109">
        <f t="shared" ref="J697:L697" si="103">J687</f>
        <v>0.68</v>
      </c>
      <c r="K697" s="574">
        <f t="shared" si="103"/>
        <v>0.125</v>
      </c>
      <c r="L697" s="97">
        <f t="shared" si="103"/>
        <v>2990</v>
      </c>
      <c r="M697" s="85"/>
      <c r="N697" s="242">
        <f t="shared" si="88"/>
        <v>0.74250000000000005</v>
      </c>
      <c r="P697" s="242">
        <f t="shared" si="89"/>
        <v>0.61750000000000005</v>
      </c>
      <c r="S697" s="576">
        <f t="shared" si="90"/>
        <v>0.72</v>
      </c>
      <c r="T697" s="576">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378</v>
      </c>
      <c r="J698" s="109">
        <f t="shared" ref="J698:L698" si="104">J688</f>
        <v>0.66</v>
      </c>
      <c r="K698" s="574">
        <f t="shared" si="104"/>
        <v>0.105</v>
      </c>
      <c r="L698" s="97">
        <f t="shared" si="104"/>
        <v>3800</v>
      </c>
      <c r="M698" s="85"/>
      <c r="N698" s="242">
        <f t="shared" si="88"/>
        <v>0.71250000000000002</v>
      </c>
      <c r="P698" s="242">
        <f t="shared" si="89"/>
        <v>0.60750000000000004</v>
      </c>
      <c r="S698" s="576">
        <f t="shared" si="90"/>
        <v>0.63500000000000001</v>
      </c>
      <c r="T698" s="576">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379</v>
      </c>
      <c r="J699" s="109">
        <f t="shared" ref="J699:L699" si="105">J689</f>
        <v>0.61</v>
      </c>
      <c r="K699" s="574">
        <f t="shared" si="105"/>
        <v>0.105</v>
      </c>
      <c r="L699" s="97">
        <f t="shared" si="105"/>
        <v>2500</v>
      </c>
      <c r="M699" s="85"/>
      <c r="N699" s="242">
        <f t="shared" si="88"/>
        <v>0.66249999999999998</v>
      </c>
      <c r="P699" s="242">
        <f t="shared" si="89"/>
        <v>0.5575</v>
      </c>
      <c r="S699" s="576">
        <f t="shared" si="90"/>
        <v>0.61</v>
      </c>
      <c r="T699" s="576">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380</v>
      </c>
      <c r="J700" s="109">
        <f t="shared" ref="J700:L700" si="106">J690</f>
        <v>0.56999999999999995</v>
      </c>
      <c r="K700" s="574">
        <f t="shared" si="106"/>
        <v>8.5000000000000006E-2</v>
      </c>
      <c r="L700" s="97">
        <f t="shared" si="106"/>
        <v>1500</v>
      </c>
      <c r="M700" s="85"/>
      <c r="N700" s="242">
        <f t="shared" si="88"/>
        <v>0.61249999999999993</v>
      </c>
      <c r="P700" s="242">
        <f t="shared" si="89"/>
        <v>0.52749999999999997</v>
      </c>
      <c r="S700" s="576">
        <f t="shared" si="90"/>
        <v>0.6</v>
      </c>
      <c r="T700" s="576">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381</v>
      </c>
      <c r="J701" s="109">
        <f t="shared" ref="J701:L701" si="107">J691</f>
        <v>0.54</v>
      </c>
      <c r="K701" s="574">
        <f t="shared" si="107"/>
        <v>0.06</v>
      </c>
      <c r="L701" s="97">
        <f t="shared" si="107"/>
        <v>800</v>
      </c>
      <c r="M701" s="85"/>
      <c r="N701" s="242">
        <f t="shared" si="88"/>
        <v>0.57000000000000006</v>
      </c>
      <c r="P701" s="242">
        <f t="shared" si="89"/>
        <v>0.51</v>
      </c>
      <c r="S701" s="576">
        <f t="shared" si="90"/>
        <v>0.58000000000000007</v>
      </c>
      <c r="T701" s="576">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382</v>
      </c>
      <c r="J702" s="109">
        <f t="shared" ref="J702:L702" si="108">J692</f>
        <v>0.52</v>
      </c>
      <c r="K702" s="574">
        <f t="shared" si="108"/>
        <v>0.04</v>
      </c>
      <c r="L702" s="97">
        <f t="shared" si="108"/>
        <v>650</v>
      </c>
      <c r="M702" s="85"/>
      <c r="N702" s="242">
        <f t="shared" si="88"/>
        <v>0.54</v>
      </c>
      <c r="P702" s="242">
        <f t="shared" si="89"/>
        <v>0.5</v>
      </c>
      <c r="S702" s="576">
        <f t="shared" si="90"/>
        <v>0.55000000000000004</v>
      </c>
      <c r="T702" s="576">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787</v>
      </c>
      <c r="I703" s="99" t="s">
        <v>373</v>
      </c>
      <c r="J703" s="109">
        <f t="shared" ref="J703:L703" si="109">J693</f>
        <v>0.72</v>
      </c>
      <c r="K703" s="574">
        <f t="shared" si="109"/>
        <v>5.5E-2</v>
      </c>
      <c r="L703" s="97">
        <f t="shared" si="109"/>
        <v>400</v>
      </c>
      <c r="M703" s="85"/>
      <c r="N703" s="242">
        <f t="shared" si="88"/>
        <v>0.74749999999999994</v>
      </c>
      <c r="P703" s="242">
        <f t="shared" si="89"/>
        <v>0.6925</v>
      </c>
      <c r="S703" s="576">
        <f t="shared" si="90"/>
        <v>0.72000000000000008</v>
      </c>
      <c r="T703" s="576">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374</v>
      </c>
      <c r="J704" s="109">
        <f t="shared" ref="J704:L704" si="110">J694</f>
        <v>0.72</v>
      </c>
      <c r="K704" s="574">
        <f t="shared" si="110"/>
        <v>5.5E-2</v>
      </c>
      <c r="L704" s="97">
        <f t="shared" si="110"/>
        <v>400</v>
      </c>
      <c r="M704" s="85"/>
      <c r="N704" s="242">
        <f t="shared" si="88"/>
        <v>0.74749999999999994</v>
      </c>
      <c r="P704" s="242">
        <f t="shared" si="89"/>
        <v>0.6925</v>
      </c>
      <c r="S704" s="576">
        <f t="shared" si="90"/>
        <v>0.72000000000000008</v>
      </c>
      <c r="T704" s="576">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375</v>
      </c>
      <c r="J705" s="109">
        <f t="shared" ref="J705:L705" si="111">J695</f>
        <v>0.72</v>
      </c>
      <c r="K705" s="574">
        <f t="shared" si="111"/>
        <v>5.5E-2</v>
      </c>
      <c r="L705" s="97">
        <f t="shared" si="111"/>
        <v>800</v>
      </c>
      <c r="M705" s="85"/>
      <c r="N705" s="242">
        <f t="shared" si="88"/>
        <v>0.74749999999999994</v>
      </c>
      <c r="P705" s="242">
        <f t="shared" si="89"/>
        <v>0.6925</v>
      </c>
      <c r="S705" s="576">
        <f t="shared" si="90"/>
        <v>0.72000000000000008</v>
      </c>
      <c r="T705" s="576">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376</v>
      </c>
      <c r="J706" s="109">
        <f t="shared" ref="J706:L706" si="112">J696</f>
        <v>0.72</v>
      </c>
      <c r="K706" s="574">
        <f t="shared" si="112"/>
        <v>5.5E-2</v>
      </c>
      <c r="L706" s="97">
        <f t="shared" si="112"/>
        <v>2000</v>
      </c>
      <c r="M706" s="85"/>
      <c r="N706" s="242">
        <f t="shared" si="88"/>
        <v>0.74749999999999994</v>
      </c>
      <c r="P706" s="242">
        <f t="shared" si="89"/>
        <v>0.6925</v>
      </c>
      <c r="S706" s="576">
        <f t="shared" si="90"/>
        <v>0.72000000000000008</v>
      </c>
      <c r="T706" s="576">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377</v>
      </c>
      <c r="J707" s="109">
        <f t="shared" ref="J707:L707" si="113">J697</f>
        <v>0.68</v>
      </c>
      <c r="K707" s="574">
        <f t="shared" si="113"/>
        <v>0.125</v>
      </c>
      <c r="L707" s="97">
        <f t="shared" si="113"/>
        <v>2990</v>
      </c>
      <c r="M707" s="85"/>
      <c r="N707" s="242">
        <f t="shared" si="88"/>
        <v>0.74250000000000005</v>
      </c>
      <c r="P707" s="242">
        <f t="shared" si="89"/>
        <v>0.61750000000000005</v>
      </c>
      <c r="S707" s="576">
        <f t="shared" si="90"/>
        <v>0.72</v>
      </c>
      <c r="T707" s="576">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378</v>
      </c>
      <c r="J708" s="109">
        <f t="shared" ref="J708:L708" si="114">J698</f>
        <v>0.66</v>
      </c>
      <c r="K708" s="574">
        <f t="shared" si="114"/>
        <v>0.105</v>
      </c>
      <c r="L708" s="97">
        <f t="shared" si="114"/>
        <v>3800</v>
      </c>
      <c r="M708" s="85"/>
      <c r="N708" s="242">
        <f t="shared" si="88"/>
        <v>0.71250000000000002</v>
      </c>
      <c r="P708" s="242">
        <f t="shared" si="89"/>
        <v>0.60750000000000004</v>
      </c>
      <c r="S708" s="576">
        <f t="shared" si="90"/>
        <v>0.63500000000000001</v>
      </c>
      <c r="T708" s="576">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379</v>
      </c>
      <c r="J709" s="109">
        <f t="shared" ref="J709:L709" si="115">J699</f>
        <v>0.61</v>
      </c>
      <c r="K709" s="574">
        <f t="shared" si="115"/>
        <v>0.105</v>
      </c>
      <c r="L709" s="97">
        <f t="shared" si="115"/>
        <v>2500</v>
      </c>
      <c r="M709" s="85"/>
      <c r="N709" s="242">
        <f t="shared" si="88"/>
        <v>0.66249999999999998</v>
      </c>
      <c r="P709" s="242">
        <f t="shared" si="89"/>
        <v>0.5575</v>
      </c>
      <c r="S709" s="576">
        <f t="shared" si="90"/>
        <v>0.61</v>
      </c>
      <c r="T709" s="576">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380</v>
      </c>
      <c r="J710" s="109">
        <f t="shared" ref="J710:L710" si="116">J700</f>
        <v>0.56999999999999995</v>
      </c>
      <c r="K710" s="574">
        <f t="shared" si="116"/>
        <v>8.5000000000000006E-2</v>
      </c>
      <c r="L710" s="97">
        <f t="shared" si="116"/>
        <v>1500</v>
      </c>
      <c r="M710" s="85"/>
      <c r="N710" s="242">
        <f t="shared" si="88"/>
        <v>0.61249999999999993</v>
      </c>
      <c r="P710" s="242">
        <f t="shared" si="89"/>
        <v>0.52749999999999997</v>
      </c>
      <c r="S710" s="576">
        <f t="shared" si="90"/>
        <v>0.6</v>
      </c>
      <c r="T710" s="576">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381</v>
      </c>
      <c r="J711" s="109">
        <f t="shared" ref="J711:L711" si="117">J701</f>
        <v>0.54</v>
      </c>
      <c r="K711" s="574">
        <f t="shared" si="117"/>
        <v>0.06</v>
      </c>
      <c r="L711" s="97">
        <f t="shared" si="117"/>
        <v>800</v>
      </c>
      <c r="M711" s="85"/>
      <c r="N711" s="242">
        <f t="shared" si="88"/>
        <v>0.57000000000000006</v>
      </c>
      <c r="P711" s="242">
        <f t="shared" si="89"/>
        <v>0.51</v>
      </c>
      <c r="S711" s="576">
        <f t="shared" si="90"/>
        <v>0.58000000000000007</v>
      </c>
      <c r="T711" s="576">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382</v>
      </c>
      <c r="J712" s="109">
        <f t="shared" ref="J712:L712" si="118">J702</f>
        <v>0.52</v>
      </c>
      <c r="K712" s="574">
        <f t="shared" si="118"/>
        <v>0.04</v>
      </c>
      <c r="L712" s="97">
        <f t="shared" si="118"/>
        <v>650</v>
      </c>
      <c r="M712" s="85"/>
      <c r="N712" s="242">
        <f t="shared" si="88"/>
        <v>0.54</v>
      </c>
      <c r="P712" s="242">
        <f t="shared" si="89"/>
        <v>0.5</v>
      </c>
      <c r="S712" s="576">
        <f t="shared" si="90"/>
        <v>0.55000000000000004</v>
      </c>
      <c r="T712" s="576">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788</v>
      </c>
      <c r="I713" s="99" t="s">
        <v>373</v>
      </c>
      <c r="J713" s="109">
        <f t="shared" ref="J713:L713" si="119">J703</f>
        <v>0.72</v>
      </c>
      <c r="K713" s="574">
        <f t="shared" si="119"/>
        <v>5.5E-2</v>
      </c>
      <c r="L713" s="97">
        <f t="shared" si="119"/>
        <v>400</v>
      </c>
      <c r="M713" s="85"/>
      <c r="N713" s="242">
        <f t="shared" si="88"/>
        <v>0.74749999999999994</v>
      </c>
      <c r="P713" s="242">
        <f t="shared" si="89"/>
        <v>0.6925</v>
      </c>
      <c r="S713" s="576">
        <f t="shared" si="90"/>
        <v>0.72000000000000008</v>
      </c>
      <c r="T713" s="576">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374</v>
      </c>
      <c r="J714" s="109">
        <f t="shared" ref="J714:L714" si="120">J704</f>
        <v>0.72</v>
      </c>
      <c r="K714" s="574">
        <f t="shared" si="120"/>
        <v>5.5E-2</v>
      </c>
      <c r="L714" s="97">
        <f t="shared" si="120"/>
        <v>400</v>
      </c>
      <c r="M714" s="85"/>
      <c r="N714" s="242">
        <f t="shared" si="88"/>
        <v>0.74749999999999994</v>
      </c>
      <c r="P714" s="242">
        <f t="shared" si="89"/>
        <v>0.6925</v>
      </c>
      <c r="S714" s="576">
        <f t="shared" si="90"/>
        <v>0.72000000000000008</v>
      </c>
      <c r="T714" s="576">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375</v>
      </c>
      <c r="J715" s="109">
        <f t="shared" ref="J715:L715" si="121">J705</f>
        <v>0.72</v>
      </c>
      <c r="K715" s="574">
        <f t="shared" si="121"/>
        <v>5.5E-2</v>
      </c>
      <c r="L715" s="97">
        <f t="shared" si="121"/>
        <v>800</v>
      </c>
      <c r="M715" s="85"/>
      <c r="N715" s="242">
        <f t="shared" si="88"/>
        <v>0.74749999999999994</v>
      </c>
      <c r="P715" s="242">
        <f t="shared" si="89"/>
        <v>0.6925</v>
      </c>
      <c r="S715" s="576">
        <f t="shared" si="90"/>
        <v>0.72000000000000008</v>
      </c>
      <c r="T715" s="576">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376</v>
      </c>
      <c r="J716" s="109">
        <f t="shared" ref="J716:L716" si="122">J706</f>
        <v>0.72</v>
      </c>
      <c r="K716" s="574">
        <f t="shared" si="122"/>
        <v>5.5E-2</v>
      </c>
      <c r="L716" s="97">
        <f t="shared" si="122"/>
        <v>2000</v>
      </c>
      <c r="M716" s="85"/>
      <c r="N716" s="242">
        <f t="shared" si="88"/>
        <v>0.74749999999999994</v>
      </c>
      <c r="P716" s="242">
        <f t="shared" si="89"/>
        <v>0.6925</v>
      </c>
      <c r="S716" s="576">
        <f t="shared" si="90"/>
        <v>0.72000000000000008</v>
      </c>
      <c r="T716" s="576">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377</v>
      </c>
      <c r="J717" s="109">
        <f t="shared" ref="J717:L717" si="123">J707</f>
        <v>0.68</v>
      </c>
      <c r="K717" s="574">
        <f t="shared" si="123"/>
        <v>0.125</v>
      </c>
      <c r="L717" s="97">
        <f t="shared" si="123"/>
        <v>2990</v>
      </c>
      <c r="M717" s="85"/>
      <c r="N717" s="242">
        <f t="shared" ref="N717:N752" si="124">$J717+$K717/2</f>
        <v>0.74250000000000005</v>
      </c>
      <c r="P717" s="242">
        <f t="shared" ref="P717:P752" si="125">$J717-$K717/2</f>
        <v>0.61750000000000005</v>
      </c>
      <c r="S717" s="576">
        <f t="shared" ref="S717:S748" si="126">MAX($J581:$R581)+$T581</f>
        <v>0.72</v>
      </c>
      <c r="T717" s="576">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378</v>
      </c>
      <c r="J718" s="109">
        <f t="shared" ref="J718:L718" si="128">J708</f>
        <v>0.66</v>
      </c>
      <c r="K718" s="574">
        <f t="shared" si="128"/>
        <v>0.105</v>
      </c>
      <c r="L718" s="97">
        <f t="shared" si="128"/>
        <v>3800</v>
      </c>
      <c r="M718" s="85"/>
      <c r="N718" s="242">
        <f t="shared" si="124"/>
        <v>0.71250000000000002</v>
      </c>
      <c r="P718" s="242">
        <f t="shared" si="125"/>
        <v>0.60750000000000004</v>
      </c>
      <c r="S718" s="576">
        <f t="shared" si="126"/>
        <v>0.63500000000000001</v>
      </c>
      <c r="T718" s="576">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379</v>
      </c>
      <c r="J719" s="109">
        <f t="shared" ref="J719:L719" si="129">J709</f>
        <v>0.61</v>
      </c>
      <c r="K719" s="574">
        <f t="shared" si="129"/>
        <v>0.105</v>
      </c>
      <c r="L719" s="97">
        <f t="shared" si="129"/>
        <v>2500</v>
      </c>
      <c r="M719" s="85"/>
      <c r="N719" s="242">
        <f t="shared" si="124"/>
        <v>0.66249999999999998</v>
      </c>
      <c r="P719" s="242">
        <f t="shared" si="125"/>
        <v>0.5575</v>
      </c>
      <c r="S719" s="576">
        <f t="shared" si="126"/>
        <v>0.61</v>
      </c>
      <c r="T719" s="576">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380</v>
      </c>
      <c r="J720" s="109">
        <f t="shared" ref="J720:L720" si="130">J710</f>
        <v>0.56999999999999995</v>
      </c>
      <c r="K720" s="574">
        <f t="shared" si="130"/>
        <v>8.5000000000000006E-2</v>
      </c>
      <c r="L720" s="97">
        <f t="shared" si="130"/>
        <v>1500</v>
      </c>
      <c r="M720" s="85"/>
      <c r="N720" s="242">
        <f t="shared" si="124"/>
        <v>0.61249999999999993</v>
      </c>
      <c r="P720" s="242">
        <f t="shared" si="125"/>
        <v>0.52749999999999997</v>
      </c>
      <c r="S720" s="576">
        <f t="shared" si="126"/>
        <v>0.6</v>
      </c>
      <c r="T720" s="576">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381</v>
      </c>
      <c r="J721" s="109">
        <f t="shared" ref="J721:L721" si="131">J711</f>
        <v>0.54</v>
      </c>
      <c r="K721" s="574">
        <f t="shared" si="131"/>
        <v>0.06</v>
      </c>
      <c r="L721" s="97">
        <f t="shared" si="131"/>
        <v>800</v>
      </c>
      <c r="M721" s="85"/>
      <c r="N721" s="242">
        <f t="shared" si="124"/>
        <v>0.57000000000000006</v>
      </c>
      <c r="P721" s="242">
        <f t="shared" si="125"/>
        <v>0.51</v>
      </c>
      <c r="S721" s="576">
        <f t="shared" si="126"/>
        <v>0.58000000000000007</v>
      </c>
      <c r="T721" s="576">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382</v>
      </c>
      <c r="J722" s="109">
        <f t="shared" ref="J722:L722" si="132">J712</f>
        <v>0.52</v>
      </c>
      <c r="K722" s="574">
        <f t="shared" si="132"/>
        <v>0.04</v>
      </c>
      <c r="L722" s="97">
        <f t="shared" si="132"/>
        <v>650</v>
      </c>
      <c r="M722" s="85"/>
      <c r="N722" s="242">
        <f t="shared" si="124"/>
        <v>0.54</v>
      </c>
      <c r="P722" s="242">
        <f t="shared" si="125"/>
        <v>0.5</v>
      </c>
      <c r="S722" s="576">
        <f t="shared" si="126"/>
        <v>0.55000000000000004</v>
      </c>
      <c r="T722" s="576">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789</v>
      </c>
      <c r="I723" s="99" t="s">
        <v>373</v>
      </c>
      <c r="J723" s="109">
        <f t="shared" ref="J723:L723" si="133">J713</f>
        <v>0.72</v>
      </c>
      <c r="K723" s="574">
        <f t="shared" si="133"/>
        <v>5.5E-2</v>
      </c>
      <c r="L723" s="97">
        <f t="shared" si="133"/>
        <v>400</v>
      </c>
      <c r="M723" s="85"/>
      <c r="N723" s="242">
        <f t="shared" si="124"/>
        <v>0.74749999999999994</v>
      </c>
      <c r="P723" s="242">
        <f t="shared" si="125"/>
        <v>0.6925</v>
      </c>
      <c r="S723" s="576">
        <f t="shared" si="126"/>
        <v>0.72000000000000008</v>
      </c>
      <c r="T723" s="576">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374</v>
      </c>
      <c r="J724" s="109">
        <f t="shared" ref="J724:L724" si="134">J714</f>
        <v>0.72</v>
      </c>
      <c r="K724" s="574">
        <f t="shared" si="134"/>
        <v>5.5E-2</v>
      </c>
      <c r="L724" s="97">
        <f t="shared" si="134"/>
        <v>400</v>
      </c>
      <c r="M724" s="85"/>
      <c r="N724" s="242">
        <f t="shared" si="124"/>
        <v>0.74749999999999994</v>
      </c>
      <c r="P724" s="242">
        <f t="shared" si="125"/>
        <v>0.6925</v>
      </c>
      <c r="S724" s="576">
        <f t="shared" si="126"/>
        <v>0.72000000000000008</v>
      </c>
      <c r="T724" s="576">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375</v>
      </c>
      <c r="J725" s="109">
        <f t="shared" ref="J725:L725" si="135">J715</f>
        <v>0.72</v>
      </c>
      <c r="K725" s="574">
        <f t="shared" si="135"/>
        <v>5.5E-2</v>
      </c>
      <c r="L725" s="97">
        <f t="shared" si="135"/>
        <v>800</v>
      </c>
      <c r="M725" s="85"/>
      <c r="N725" s="242">
        <f t="shared" si="124"/>
        <v>0.74749999999999994</v>
      </c>
      <c r="P725" s="242">
        <f t="shared" si="125"/>
        <v>0.6925</v>
      </c>
      <c r="S725" s="576">
        <f t="shared" si="126"/>
        <v>0.72000000000000008</v>
      </c>
      <c r="T725" s="576">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376</v>
      </c>
      <c r="J726" s="109">
        <f t="shared" ref="J726:L726" si="136">J716</f>
        <v>0.72</v>
      </c>
      <c r="K726" s="574">
        <f t="shared" si="136"/>
        <v>5.5E-2</v>
      </c>
      <c r="L726" s="97">
        <f t="shared" si="136"/>
        <v>2000</v>
      </c>
      <c r="M726" s="85"/>
      <c r="N726" s="242">
        <f t="shared" si="124"/>
        <v>0.74749999999999994</v>
      </c>
      <c r="P726" s="242">
        <f t="shared" si="125"/>
        <v>0.6925</v>
      </c>
      <c r="S726" s="576">
        <f t="shared" si="126"/>
        <v>0.72000000000000008</v>
      </c>
      <c r="T726" s="576">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377</v>
      </c>
      <c r="J727" s="109">
        <f t="shared" ref="J727:L727" si="137">J717</f>
        <v>0.68</v>
      </c>
      <c r="K727" s="574">
        <f t="shared" si="137"/>
        <v>0.125</v>
      </c>
      <c r="L727" s="97">
        <f t="shared" si="137"/>
        <v>2990</v>
      </c>
      <c r="M727" s="85"/>
      <c r="N727" s="242">
        <f t="shared" si="124"/>
        <v>0.74250000000000005</v>
      </c>
      <c r="P727" s="242">
        <f t="shared" si="125"/>
        <v>0.61750000000000005</v>
      </c>
      <c r="S727" s="576">
        <f t="shared" si="126"/>
        <v>0.72</v>
      </c>
      <c r="T727" s="576">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378</v>
      </c>
      <c r="J728" s="109">
        <f t="shared" ref="J728:L728" si="138">J718</f>
        <v>0.66</v>
      </c>
      <c r="K728" s="574">
        <f t="shared" si="138"/>
        <v>0.105</v>
      </c>
      <c r="L728" s="97">
        <f t="shared" si="138"/>
        <v>3800</v>
      </c>
      <c r="M728" s="85"/>
      <c r="N728" s="242">
        <f t="shared" si="124"/>
        <v>0.71250000000000002</v>
      </c>
      <c r="P728" s="242">
        <f t="shared" si="125"/>
        <v>0.60750000000000004</v>
      </c>
      <c r="S728" s="576">
        <f t="shared" si="126"/>
        <v>0.63500000000000001</v>
      </c>
      <c r="T728" s="576">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379</v>
      </c>
      <c r="J729" s="109">
        <f t="shared" ref="J729:L729" si="141">J719</f>
        <v>0.61</v>
      </c>
      <c r="K729" s="574">
        <f t="shared" si="141"/>
        <v>0.105</v>
      </c>
      <c r="L729" s="97">
        <f t="shared" si="141"/>
        <v>2500</v>
      </c>
      <c r="M729" s="85"/>
      <c r="N729" s="242">
        <f t="shared" si="124"/>
        <v>0.66249999999999998</v>
      </c>
      <c r="P729" s="242">
        <f t="shared" si="125"/>
        <v>0.5575</v>
      </c>
      <c r="S729" s="576">
        <f t="shared" si="126"/>
        <v>0.61</v>
      </c>
      <c r="T729" s="576">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380</v>
      </c>
      <c r="J730" s="109">
        <f t="shared" ref="J730:L730" si="142">J720</f>
        <v>0.56999999999999995</v>
      </c>
      <c r="K730" s="574">
        <f t="shared" si="142"/>
        <v>8.5000000000000006E-2</v>
      </c>
      <c r="L730" s="97">
        <f t="shared" si="142"/>
        <v>1500</v>
      </c>
      <c r="M730" s="85"/>
      <c r="N730" s="242">
        <f t="shared" si="124"/>
        <v>0.61249999999999993</v>
      </c>
      <c r="P730" s="242">
        <f t="shared" si="125"/>
        <v>0.52749999999999997</v>
      </c>
      <c r="S730" s="576">
        <f t="shared" si="126"/>
        <v>0.6</v>
      </c>
      <c r="T730" s="576">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381</v>
      </c>
      <c r="J731" s="109">
        <f t="shared" ref="J731:L731" si="143">J721</f>
        <v>0.54</v>
      </c>
      <c r="K731" s="574">
        <f t="shared" si="143"/>
        <v>0.06</v>
      </c>
      <c r="L731" s="97">
        <f t="shared" si="143"/>
        <v>800</v>
      </c>
      <c r="M731" s="85"/>
      <c r="N731" s="242">
        <f t="shared" si="124"/>
        <v>0.57000000000000006</v>
      </c>
      <c r="P731" s="242">
        <f t="shared" si="125"/>
        <v>0.51</v>
      </c>
      <c r="S731" s="576">
        <f t="shared" si="126"/>
        <v>0.58000000000000007</v>
      </c>
      <c r="T731" s="576">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382</v>
      </c>
      <c r="J732" s="109">
        <f t="shared" ref="J732:L732" si="144">J722</f>
        <v>0.52</v>
      </c>
      <c r="K732" s="574">
        <f t="shared" si="144"/>
        <v>0.04</v>
      </c>
      <c r="L732" s="97">
        <f t="shared" si="144"/>
        <v>650</v>
      </c>
      <c r="M732" s="85"/>
      <c r="N732" s="242">
        <f t="shared" si="124"/>
        <v>0.54</v>
      </c>
      <c r="P732" s="242">
        <f t="shared" si="125"/>
        <v>0.5</v>
      </c>
      <c r="S732" s="576">
        <f t="shared" si="126"/>
        <v>0.55000000000000004</v>
      </c>
      <c r="T732" s="576">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790</v>
      </c>
      <c r="I733" s="99" t="s">
        <v>373</v>
      </c>
      <c r="J733" s="109">
        <f t="shared" ref="J733:L733" si="145">J723</f>
        <v>0.72</v>
      </c>
      <c r="K733" s="574">
        <f t="shared" si="145"/>
        <v>5.5E-2</v>
      </c>
      <c r="L733" s="97">
        <f t="shared" si="145"/>
        <v>400</v>
      </c>
      <c r="M733" s="85"/>
      <c r="N733" s="242">
        <f t="shared" si="124"/>
        <v>0.74749999999999994</v>
      </c>
      <c r="P733" s="242">
        <f t="shared" si="125"/>
        <v>0.6925</v>
      </c>
      <c r="S733" s="576">
        <f t="shared" si="126"/>
        <v>0.72000000000000008</v>
      </c>
      <c r="T733" s="576">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374</v>
      </c>
      <c r="J734" s="109">
        <f t="shared" ref="J734:L734" si="146">J724</f>
        <v>0.72</v>
      </c>
      <c r="K734" s="574">
        <f t="shared" si="146"/>
        <v>5.5E-2</v>
      </c>
      <c r="L734" s="97">
        <f t="shared" si="146"/>
        <v>400</v>
      </c>
      <c r="M734" s="85"/>
      <c r="N734" s="242">
        <f t="shared" si="124"/>
        <v>0.74749999999999994</v>
      </c>
      <c r="P734" s="242">
        <f t="shared" si="125"/>
        <v>0.6925</v>
      </c>
      <c r="S734" s="576">
        <f t="shared" si="126"/>
        <v>0.72000000000000008</v>
      </c>
      <c r="T734" s="576">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375</v>
      </c>
      <c r="J735" s="109">
        <f t="shared" ref="J735:L735" si="147">J725</f>
        <v>0.72</v>
      </c>
      <c r="K735" s="574">
        <f t="shared" si="147"/>
        <v>5.5E-2</v>
      </c>
      <c r="L735" s="97">
        <f t="shared" si="147"/>
        <v>800</v>
      </c>
      <c r="M735" s="85"/>
      <c r="N735" s="242">
        <f t="shared" si="124"/>
        <v>0.74749999999999994</v>
      </c>
      <c r="P735" s="242">
        <f t="shared" si="125"/>
        <v>0.6925</v>
      </c>
      <c r="S735" s="576">
        <f t="shared" si="126"/>
        <v>0.72000000000000008</v>
      </c>
      <c r="T735" s="576">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376</v>
      </c>
      <c r="J736" s="109">
        <f t="shared" ref="J736:L736" si="148">J726</f>
        <v>0.72</v>
      </c>
      <c r="K736" s="574">
        <f t="shared" si="148"/>
        <v>5.5E-2</v>
      </c>
      <c r="L736" s="97">
        <f t="shared" si="148"/>
        <v>2000</v>
      </c>
      <c r="M736" s="85"/>
      <c r="N736" s="242">
        <f t="shared" si="124"/>
        <v>0.74749999999999994</v>
      </c>
      <c r="P736" s="242">
        <f t="shared" si="125"/>
        <v>0.6925</v>
      </c>
      <c r="S736" s="576">
        <f t="shared" si="126"/>
        <v>0.72000000000000008</v>
      </c>
      <c r="T736" s="576">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377</v>
      </c>
      <c r="J737" s="109">
        <f t="shared" ref="J737:L737" si="149">J727</f>
        <v>0.68</v>
      </c>
      <c r="K737" s="574">
        <f t="shared" si="149"/>
        <v>0.125</v>
      </c>
      <c r="L737" s="97">
        <f t="shared" si="149"/>
        <v>2990</v>
      </c>
      <c r="M737" s="85"/>
      <c r="N737" s="242">
        <f t="shared" si="124"/>
        <v>0.74250000000000005</v>
      </c>
      <c r="P737" s="242">
        <f t="shared" si="125"/>
        <v>0.61750000000000005</v>
      </c>
      <c r="S737" s="576">
        <f t="shared" si="126"/>
        <v>0.72</v>
      </c>
      <c r="T737" s="576">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378</v>
      </c>
      <c r="J738" s="109">
        <f t="shared" ref="J738:L738" si="150">J728</f>
        <v>0.66</v>
      </c>
      <c r="K738" s="574">
        <f t="shared" si="150"/>
        <v>0.105</v>
      </c>
      <c r="L738" s="97">
        <f t="shared" si="150"/>
        <v>3800</v>
      </c>
      <c r="M738" s="86"/>
      <c r="N738" s="242">
        <f t="shared" si="124"/>
        <v>0.71250000000000002</v>
      </c>
      <c r="P738" s="242">
        <f t="shared" si="125"/>
        <v>0.60750000000000004</v>
      </c>
      <c r="S738" s="576">
        <f t="shared" si="126"/>
        <v>0.63500000000000001</v>
      </c>
      <c r="T738" s="576">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379</v>
      </c>
      <c r="J739" s="109">
        <f t="shared" ref="J739:L739" si="151">J729</f>
        <v>0.61</v>
      </c>
      <c r="K739" s="574">
        <f t="shared" si="151"/>
        <v>0.105</v>
      </c>
      <c r="L739" s="97">
        <f t="shared" si="151"/>
        <v>2500</v>
      </c>
      <c r="M739" s="86"/>
      <c r="N739" s="242">
        <f t="shared" si="124"/>
        <v>0.66249999999999998</v>
      </c>
      <c r="P739" s="242">
        <f t="shared" si="125"/>
        <v>0.5575</v>
      </c>
      <c r="S739" s="576">
        <f t="shared" si="126"/>
        <v>0.61</v>
      </c>
      <c r="T739" s="576">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380</v>
      </c>
      <c r="J740" s="109">
        <f t="shared" ref="J740:L740" si="152">J730</f>
        <v>0.56999999999999995</v>
      </c>
      <c r="K740" s="574">
        <f t="shared" si="152"/>
        <v>8.5000000000000006E-2</v>
      </c>
      <c r="L740" s="97">
        <f t="shared" si="152"/>
        <v>1500</v>
      </c>
      <c r="M740" s="86"/>
      <c r="N740" s="242">
        <f t="shared" si="124"/>
        <v>0.61249999999999993</v>
      </c>
      <c r="P740" s="242">
        <f t="shared" si="125"/>
        <v>0.52749999999999997</v>
      </c>
      <c r="S740" s="576">
        <f t="shared" si="126"/>
        <v>0.6</v>
      </c>
      <c r="T740" s="576">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381</v>
      </c>
      <c r="J741" s="109">
        <f t="shared" ref="J741:L741" si="153">J731</f>
        <v>0.54</v>
      </c>
      <c r="K741" s="574">
        <f t="shared" si="153"/>
        <v>0.06</v>
      </c>
      <c r="L741" s="97">
        <f t="shared" si="153"/>
        <v>800</v>
      </c>
      <c r="M741" s="86"/>
      <c r="N741" s="242">
        <f t="shared" si="124"/>
        <v>0.57000000000000006</v>
      </c>
      <c r="P741" s="242">
        <f t="shared" si="125"/>
        <v>0.51</v>
      </c>
      <c r="S741" s="576">
        <f t="shared" si="126"/>
        <v>0.58000000000000007</v>
      </c>
      <c r="T741" s="576">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382</v>
      </c>
      <c r="J742" s="109">
        <f t="shared" ref="J742:L742" si="154">J732</f>
        <v>0.52</v>
      </c>
      <c r="K742" s="574">
        <f t="shared" si="154"/>
        <v>0.04</v>
      </c>
      <c r="L742" s="97">
        <f t="shared" si="154"/>
        <v>650</v>
      </c>
      <c r="M742" s="86"/>
      <c r="N742" s="242">
        <f t="shared" si="124"/>
        <v>0.54</v>
      </c>
      <c r="P742" s="242">
        <f t="shared" si="125"/>
        <v>0.5</v>
      </c>
      <c r="S742" s="576">
        <f t="shared" si="126"/>
        <v>0.55000000000000004</v>
      </c>
      <c r="T742" s="576">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791</v>
      </c>
      <c r="I743" s="99" t="s">
        <v>373</v>
      </c>
      <c r="J743" s="109">
        <f t="shared" ref="J743:L743" si="155">J733</f>
        <v>0.72</v>
      </c>
      <c r="K743" s="574">
        <f t="shared" si="155"/>
        <v>5.5E-2</v>
      </c>
      <c r="L743" s="97">
        <f t="shared" si="155"/>
        <v>400</v>
      </c>
      <c r="M743" s="86"/>
      <c r="N743" s="242">
        <f t="shared" si="124"/>
        <v>0.74749999999999994</v>
      </c>
      <c r="P743" s="242">
        <f t="shared" si="125"/>
        <v>0.6925</v>
      </c>
      <c r="S743" s="576">
        <f t="shared" si="126"/>
        <v>0.72000000000000008</v>
      </c>
      <c r="T743" s="576">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374</v>
      </c>
      <c r="J744" s="109">
        <f t="shared" ref="J744:L744" si="156">J734</f>
        <v>0.72</v>
      </c>
      <c r="K744" s="574">
        <f t="shared" si="156"/>
        <v>5.5E-2</v>
      </c>
      <c r="L744" s="97">
        <f t="shared" si="156"/>
        <v>400</v>
      </c>
      <c r="M744" s="86"/>
      <c r="N744" s="242">
        <f t="shared" si="124"/>
        <v>0.74749999999999994</v>
      </c>
      <c r="P744" s="242">
        <f t="shared" si="125"/>
        <v>0.6925</v>
      </c>
      <c r="S744" s="576">
        <f t="shared" si="126"/>
        <v>0.72000000000000008</v>
      </c>
      <c r="T744" s="576">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375</v>
      </c>
      <c r="J745" s="109">
        <f t="shared" ref="J745:L745" si="157">J735</f>
        <v>0.72</v>
      </c>
      <c r="K745" s="574">
        <f t="shared" si="157"/>
        <v>5.5E-2</v>
      </c>
      <c r="L745" s="97">
        <f t="shared" si="157"/>
        <v>800</v>
      </c>
      <c r="M745" s="86"/>
      <c r="N745" s="242">
        <f t="shared" si="124"/>
        <v>0.74749999999999994</v>
      </c>
      <c r="P745" s="242">
        <f t="shared" si="125"/>
        <v>0.6925</v>
      </c>
      <c r="S745" s="576">
        <f t="shared" si="126"/>
        <v>0.72000000000000008</v>
      </c>
      <c r="T745" s="576">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376</v>
      </c>
      <c r="J746" s="109">
        <f t="shared" ref="J746:L746" si="158">J736</f>
        <v>0.72</v>
      </c>
      <c r="K746" s="574">
        <f t="shared" si="158"/>
        <v>5.5E-2</v>
      </c>
      <c r="L746" s="97">
        <f t="shared" si="158"/>
        <v>2000</v>
      </c>
      <c r="M746" s="86"/>
      <c r="N746" s="242">
        <f t="shared" si="124"/>
        <v>0.74749999999999994</v>
      </c>
      <c r="P746" s="242">
        <f t="shared" si="125"/>
        <v>0.6925</v>
      </c>
      <c r="S746" s="576">
        <f t="shared" si="126"/>
        <v>0.72000000000000008</v>
      </c>
      <c r="T746" s="576">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377</v>
      </c>
      <c r="J747" s="109">
        <f t="shared" ref="J747:L747" si="159">J737</f>
        <v>0.68</v>
      </c>
      <c r="K747" s="574">
        <f t="shared" si="159"/>
        <v>0.125</v>
      </c>
      <c r="L747" s="97">
        <f t="shared" si="159"/>
        <v>2990</v>
      </c>
      <c r="M747" s="86"/>
      <c r="N747" s="242">
        <f t="shared" si="124"/>
        <v>0.74250000000000005</v>
      </c>
      <c r="P747" s="242">
        <f t="shared" si="125"/>
        <v>0.61750000000000005</v>
      </c>
      <c r="S747" s="576">
        <f t="shared" si="126"/>
        <v>0.72</v>
      </c>
      <c r="T747" s="576">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378</v>
      </c>
      <c r="J748" s="109">
        <f t="shared" ref="J748:L748" si="160">J738</f>
        <v>0.66</v>
      </c>
      <c r="K748" s="574">
        <f t="shared" si="160"/>
        <v>0.105</v>
      </c>
      <c r="L748" s="97">
        <f t="shared" si="160"/>
        <v>3800</v>
      </c>
      <c r="M748" s="86"/>
      <c r="N748" s="242">
        <f t="shared" si="124"/>
        <v>0.71250000000000002</v>
      </c>
      <c r="P748" s="242">
        <f t="shared" si="125"/>
        <v>0.60750000000000004</v>
      </c>
      <c r="S748" s="576">
        <f t="shared" si="126"/>
        <v>0.63500000000000001</v>
      </c>
      <c r="T748" s="576">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379</v>
      </c>
      <c r="J749" s="109">
        <f t="shared" ref="J749:L749" si="161">J739</f>
        <v>0.61</v>
      </c>
      <c r="K749" s="574">
        <f t="shared" si="161"/>
        <v>0.105</v>
      </c>
      <c r="L749" s="97">
        <f t="shared" si="161"/>
        <v>2500</v>
      </c>
      <c r="M749" s="86"/>
      <c r="N749" s="242">
        <f t="shared" si="124"/>
        <v>0.66249999999999998</v>
      </c>
      <c r="P749" s="242">
        <f t="shared" si="125"/>
        <v>0.5575</v>
      </c>
      <c r="S749" s="576">
        <f>MAX($J613:$R613)+$T613</f>
        <v>0.61</v>
      </c>
      <c r="T749" s="576">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380</v>
      </c>
      <c r="J750" s="109">
        <f t="shared" ref="J750:L750" si="162">J740</f>
        <v>0.56999999999999995</v>
      </c>
      <c r="K750" s="574">
        <f t="shared" si="162"/>
        <v>8.5000000000000006E-2</v>
      </c>
      <c r="L750" s="97">
        <f t="shared" si="162"/>
        <v>1500</v>
      </c>
      <c r="M750" s="86"/>
      <c r="N750" s="242">
        <f t="shared" si="124"/>
        <v>0.61249999999999993</v>
      </c>
      <c r="P750" s="242">
        <f t="shared" si="125"/>
        <v>0.52749999999999997</v>
      </c>
      <c r="S750" s="576">
        <f>MAX($J614:$R614)+$T614</f>
        <v>0.6</v>
      </c>
      <c r="T750" s="576">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381</v>
      </c>
      <c r="J751" s="109">
        <f t="shared" ref="J751:L751" si="163">J741</f>
        <v>0.54</v>
      </c>
      <c r="K751" s="574">
        <f t="shared" si="163"/>
        <v>0.06</v>
      </c>
      <c r="L751" s="97">
        <f t="shared" si="163"/>
        <v>800</v>
      </c>
      <c r="M751" s="86"/>
      <c r="N751" s="242">
        <f t="shared" si="124"/>
        <v>0.57000000000000006</v>
      </c>
      <c r="P751" s="242">
        <f t="shared" si="125"/>
        <v>0.51</v>
      </c>
      <c r="S751" s="576">
        <f>MAX($J615:$R615)+$T615</f>
        <v>0.58000000000000007</v>
      </c>
      <c r="T751" s="576">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382</v>
      </c>
      <c r="J752" s="109">
        <f t="shared" ref="J752:L752" si="164">J742</f>
        <v>0.52</v>
      </c>
      <c r="K752" s="574">
        <f t="shared" si="164"/>
        <v>0.04</v>
      </c>
      <c r="L752" s="97">
        <f t="shared" si="164"/>
        <v>650</v>
      </c>
      <c r="M752" s="86"/>
      <c r="N752" s="242">
        <f t="shared" si="124"/>
        <v>0.54</v>
      </c>
      <c r="P752" s="242">
        <f t="shared" si="125"/>
        <v>0.5</v>
      </c>
      <c r="S752" s="576">
        <f>MAX($J616:$R616)+$T616</f>
        <v>0.55000000000000004</v>
      </c>
      <c r="T752" s="576">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4" customHeight="1" outlineLevel="1" collapsed="1" x14ac:dyDescent="0.3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950"/>
      <c r="M768" s="948"/>
      <c r="N768" s="948"/>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80" t="s">
        <v>201</v>
      </c>
      <c r="H772" s="34"/>
      <c r="I772" s="34"/>
      <c r="J772" s="29"/>
      <c r="K772" s="32"/>
      <c r="L772" s="32" t="s">
        <v>359</v>
      </c>
      <c r="M772" s="101" t="s">
        <v>372</v>
      </c>
      <c r="N772" s="101" t="s">
        <v>54</v>
      </c>
      <c r="O772" s="101" t="s">
        <v>55</v>
      </c>
      <c r="P772" s="101" t="s">
        <v>56</v>
      </c>
      <c r="Q772" s="101" t="s">
        <v>57</v>
      </c>
      <c r="R772" s="101" t="s">
        <v>874</v>
      </c>
      <c r="S772" s="101" t="s">
        <v>875</v>
      </c>
      <c r="T772" s="101" t="s">
        <v>876</v>
      </c>
      <c r="U772" s="101" t="s">
        <v>1146</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202</v>
      </c>
      <c r="L773" s="99" t="s">
        <v>371</v>
      </c>
      <c r="M773" s="734">
        <v>0</v>
      </c>
      <c r="N773" s="734">
        <v>0</v>
      </c>
      <c r="O773" s="734">
        <v>0</v>
      </c>
      <c r="P773" s="734">
        <v>0</v>
      </c>
      <c r="Q773" s="734">
        <v>0</v>
      </c>
      <c r="R773" s="734">
        <v>0</v>
      </c>
      <c r="S773" s="734">
        <v>0</v>
      </c>
      <c r="T773" s="734">
        <v>0</v>
      </c>
      <c r="U773" s="734">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131</v>
      </c>
      <c r="M774" s="1022">
        <f t="shared" ref="M774:M782" si="165">4*V$227</f>
        <v>2.8955165692007796</v>
      </c>
      <c r="N774" s="1022">
        <f t="shared" ref="N774:N782" si="166">4*W$227</f>
        <v>3.6046783625730989</v>
      </c>
      <c r="O774" s="1022">
        <f t="shared" ref="O774:O782" si="167">4*X$227</f>
        <v>4.0974658869395713</v>
      </c>
      <c r="P774" s="1022">
        <f t="shared" ref="P774:P782" si="168">4*Y$227</f>
        <v>4</v>
      </c>
      <c r="Q774" s="1022">
        <f>4*Z$227</f>
        <v>4.3001949317738797</v>
      </c>
      <c r="R774" s="1022">
        <f t="shared" ref="R774:R782" si="169">4*AA$227</f>
        <v>3.9473684210526314</v>
      </c>
      <c r="S774" s="1022">
        <f t="shared" ref="S774:S782" si="170">4*AB$227</f>
        <v>3.5649122807017544</v>
      </c>
      <c r="T774" s="1022">
        <f t="shared" ref="T774:T782" si="171">4*AC$227</f>
        <v>2.2400000000000002</v>
      </c>
      <c r="U774" s="1022">
        <f t="shared" ref="U774:U782" si="172">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132</v>
      </c>
      <c r="M775" s="1022">
        <f t="shared" si="165"/>
        <v>2.8955165692007796</v>
      </c>
      <c r="N775" s="1022">
        <f t="shared" si="166"/>
        <v>3.6046783625730989</v>
      </c>
      <c r="O775" s="1022">
        <f t="shared" si="167"/>
        <v>4.0974658869395713</v>
      </c>
      <c r="P775" s="1022">
        <f t="shared" si="168"/>
        <v>4</v>
      </c>
      <c r="Q775" s="1022">
        <f t="shared" ref="Q775:Q782" si="173">4*Z$227</f>
        <v>4.3001949317738797</v>
      </c>
      <c r="R775" s="1022">
        <f t="shared" si="169"/>
        <v>3.9473684210526314</v>
      </c>
      <c r="S775" s="1022">
        <f t="shared" si="170"/>
        <v>3.5649122807017544</v>
      </c>
      <c r="T775" s="1022">
        <f t="shared" si="171"/>
        <v>2.2400000000000002</v>
      </c>
      <c r="U775" s="1022">
        <f t="shared" si="172"/>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133</v>
      </c>
      <c r="M776" s="1022">
        <f t="shared" si="165"/>
        <v>2.8955165692007796</v>
      </c>
      <c r="N776" s="1022">
        <f t="shared" si="166"/>
        <v>3.6046783625730989</v>
      </c>
      <c r="O776" s="1022">
        <f t="shared" si="167"/>
        <v>4.0974658869395713</v>
      </c>
      <c r="P776" s="1022">
        <f t="shared" si="168"/>
        <v>4</v>
      </c>
      <c r="Q776" s="1022">
        <f t="shared" si="173"/>
        <v>4.3001949317738797</v>
      </c>
      <c r="R776" s="1022">
        <f t="shared" si="169"/>
        <v>3.9473684210526314</v>
      </c>
      <c r="S776" s="1022">
        <f t="shared" si="170"/>
        <v>3.5649122807017544</v>
      </c>
      <c r="T776" s="1022">
        <f t="shared" si="171"/>
        <v>2.2400000000000002</v>
      </c>
      <c r="U776" s="1022">
        <f t="shared" si="172"/>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134</v>
      </c>
      <c r="M777" s="1022">
        <f t="shared" si="165"/>
        <v>2.8955165692007796</v>
      </c>
      <c r="N777" s="1022">
        <f t="shared" si="166"/>
        <v>3.6046783625730989</v>
      </c>
      <c r="O777" s="1022">
        <f t="shared" si="167"/>
        <v>4.0974658869395713</v>
      </c>
      <c r="P777" s="1022">
        <f t="shared" si="168"/>
        <v>4</v>
      </c>
      <c r="Q777" s="1022">
        <f t="shared" si="173"/>
        <v>4.3001949317738797</v>
      </c>
      <c r="R777" s="1022">
        <f t="shared" si="169"/>
        <v>3.9473684210526314</v>
      </c>
      <c r="S777" s="1022">
        <f t="shared" si="170"/>
        <v>3.5649122807017544</v>
      </c>
      <c r="T777" s="1022">
        <f t="shared" si="171"/>
        <v>2.2400000000000002</v>
      </c>
      <c r="U777" s="1022">
        <f t="shared" si="172"/>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135</v>
      </c>
      <c r="M778" s="1022">
        <f t="shared" si="165"/>
        <v>2.8955165692007796</v>
      </c>
      <c r="N778" s="1022">
        <f t="shared" si="166"/>
        <v>3.6046783625730989</v>
      </c>
      <c r="O778" s="1022">
        <f t="shared" si="167"/>
        <v>4.0974658869395713</v>
      </c>
      <c r="P778" s="1022">
        <f t="shared" si="168"/>
        <v>4</v>
      </c>
      <c r="Q778" s="1022">
        <f t="shared" si="173"/>
        <v>4.3001949317738797</v>
      </c>
      <c r="R778" s="1022">
        <f t="shared" si="169"/>
        <v>3.9473684210526314</v>
      </c>
      <c r="S778" s="1022">
        <f t="shared" si="170"/>
        <v>3.5649122807017544</v>
      </c>
      <c r="T778" s="1022">
        <f t="shared" si="171"/>
        <v>2.2400000000000002</v>
      </c>
      <c r="U778" s="1022">
        <f t="shared" si="172"/>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136</v>
      </c>
      <c r="M779" s="1022">
        <f t="shared" si="165"/>
        <v>2.8955165692007796</v>
      </c>
      <c r="N779" s="1022">
        <f t="shared" si="166"/>
        <v>3.6046783625730989</v>
      </c>
      <c r="O779" s="1022">
        <f t="shared" si="167"/>
        <v>4.0974658869395713</v>
      </c>
      <c r="P779" s="1022">
        <f t="shared" si="168"/>
        <v>4</v>
      </c>
      <c r="Q779" s="1022">
        <f t="shared" si="173"/>
        <v>4.3001949317738797</v>
      </c>
      <c r="R779" s="1022">
        <f t="shared" si="169"/>
        <v>3.9473684210526314</v>
      </c>
      <c r="S779" s="1022">
        <f t="shared" si="170"/>
        <v>3.5649122807017544</v>
      </c>
      <c r="T779" s="1022">
        <f t="shared" si="171"/>
        <v>2.2400000000000002</v>
      </c>
      <c r="U779" s="1022">
        <f t="shared" si="172"/>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137</v>
      </c>
      <c r="M780" s="1022">
        <f t="shared" si="165"/>
        <v>2.8955165692007796</v>
      </c>
      <c r="N780" s="1022">
        <f t="shared" si="166"/>
        <v>3.6046783625730989</v>
      </c>
      <c r="O780" s="1022">
        <f t="shared" si="167"/>
        <v>4.0974658869395713</v>
      </c>
      <c r="P780" s="1022">
        <f t="shared" si="168"/>
        <v>4</v>
      </c>
      <c r="Q780" s="1022">
        <f t="shared" si="173"/>
        <v>4.3001949317738797</v>
      </c>
      <c r="R780" s="1022">
        <f t="shared" si="169"/>
        <v>3.9473684210526314</v>
      </c>
      <c r="S780" s="1022">
        <f t="shared" si="170"/>
        <v>3.5649122807017544</v>
      </c>
      <c r="T780" s="1022">
        <f t="shared" si="171"/>
        <v>2.2400000000000002</v>
      </c>
      <c r="U780" s="1022">
        <f t="shared" si="172"/>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138</v>
      </c>
      <c r="M781" s="1022">
        <f t="shared" si="165"/>
        <v>2.8955165692007796</v>
      </c>
      <c r="N781" s="1022">
        <f t="shared" si="166"/>
        <v>3.6046783625730989</v>
      </c>
      <c r="O781" s="1022">
        <f t="shared" si="167"/>
        <v>4.0974658869395713</v>
      </c>
      <c r="P781" s="1022">
        <f t="shared" si="168"/>
        <v>4</v>
      </c>
      <c r="Q781" s="1022">
        <f t="shared" si="173"/>
        <v>4.3001949317738797</v>
      </c>
      <c r="R781" s="1022">
        <f t="shared" si="169"/>
        <v>3.9473684210526314</v>
      </c>
      <c r="S781" s="1022">
        <f t="shared" si="170"/>
        <v>3.5649122807017544</v>
      </c>
      <c r="T781" s="1022">
        <f t="shared" si="171"/>
        <v>2.2400000000000002</v>
      </c>
      <c r="U781" s="1022">
        <f t="shared" si="172"/>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139</v>
      </c>
      <c r="M782" s="1022">
        <f t="shared" si="165"/>
        <v>2.8955165692007796</v>
      </c>
      <c r="N782" s="1022">
        <f t="shared" si="166"/>
        <v>3.6046783625730989</v>
      </c>
      <c r="O782" s="1022">
        <f t="shared" si="167"/>
        <v>4.0974658869395713</v>
      </c>
      <c r="P782" s="1022">
        <f t="shared" si="168"/>
        <v>4</v>
      </c>
      <c r="Q782" s="1022">
        <f t="shared" si="173"/>
        <v>4.3001949317738797</v>
      </c>
      <c r="R782" s="1022">
        <f t="shared" si="169"/>
        <v>3.9473684210526314</v>
      </c>
      <c r="S782" s="1022">
        <f t="shared" si="170"/>
        <v>3.5649122807017544</v>
      </c>
      <c r="T782" s="1022">
        <f t="shared" si="171"/>
        <v>2.2400000000000002</v>
      </c>
      <c r="U782" s="1022">
        <f t="shared" si="172"/>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386</v>
      </c>
      <c r="L783" s="99" t="s">
        <v>371</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784</v>
      </c>
      <c r="L793" s="99" t="s">
        <v>371</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785</v>
      </c>
      <c r="L803" s="99" t="s">
        <v>371</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786</v>
      </c>
      <c r="L813" s="99" t="s">
        <v>371</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787</v>
      </c>
      <c r="L823" s="99" t="s">
        <v>371</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788</v>
      </c>
      <c r="L833" s="99" t="s">
        <v>371</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789</v>
      </c>
      <c r="L843" s="99" t="s">
        <v>371</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790</v>
      </c>
      <c r="L853" s="99" t="s">
        <v>371</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791</v>
      </c>
      <c r="L863" s="99" t="s">
        <v>371</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373</v>
      </c>
      <c r="I892" s="96">
        <v>0.8</v>
      </c>
      <c r="J892" s="96">
        <v>0.8</v>
      </c>
      <c r="K892" s="96">
        <v>0.8</v>
      </c>
      <c r="L892" s="96">
        <v>0.8</v>
      </c>
      <c r="M892" s="96">
        <v>0.8</v>
      </c>
      <c r="N892" s="96">
        <v>0.8</v>
      </c>
      <c r="O892" s="96">
        <v>0.8</v>
      </c>
      <c r="P892" s="96">
        <v>0.8</v>
      </c>
      <c r="Q892" s="96">
        <v>0.8</v>
      </c>
      <c r="R892" s="96">
        <v>0.8</v>
      </c>
      <c r="T892" s="732">
        <v>300</v>
      </c>
      <c r="U892" s="732">
        <v>300</v>
      </c>
      <c r="V892" s="732">
        <v>300</v>
      </c>
      <c r="W892" s="732">
        <v>300</v>
      </c>
      <c r="X892" s="732">
        <v>300</v>
      </c>
      <c r="Y892" s="732">
        <v>300</v>
      </c>
      <c r="Z892" s="732">
        <v>300</v>
      </c>
      <c r="AA892" s="732">
        <v>300</v>
      </c>
      <c r="AB892" s="732">
        <v>300</v>
      </c>
      <c r="AC892" s="732">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374</v>
      </c>
      <c r="I893" s="96">
        <v>0.8</v>
      </c>
      <c r="J893" s="96">
        <v>0.8</v>
      </c>
      <c r="K893" s="96">
        <v>0.8</v>
      </c>
      <c r="L893" s="96">
        <v>0.8</v>
      </c>
      <c r="M893" s="96">
        <v>0.8</v>
      </c>
      <c r="N893" s="96">
        <v>0.8</v>
      </c>
      <c r="O893" s="96">
        <v>0.8</v>
      </c>
      <c r="P893" s="96">
        <v>0.8</v>
      </c>
      <c r="Q893" s="96">
        <v>0.8</v>
      </c>
      <c r="R893" s="96">
        <v>0.8</v>
      </c>
      <c r="T893" s="732">
        <v>350</v>
      </c>
      <c r="U893" s="732">
        <v>350</v>
      </c>
      <c r="V893" s="732">
        <v>350</v>
      </c>
      <c r="W893" s="732">
        <v>350</v>
      </c>
      <c r="X893" s="732">
        <v>350</v>
      </c>
      <c r="Y893" s="732">
        <v>350</v>
      </c>
      <c r="Z893" s="732">
        <v>350</v>
      </c>
      <c r="AA893" s="732">
        <v>350</v>
      </c>
      <c r="AB893" s="732">
        <v>350</v>
      </c>
      <c r="AC893" s="732">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375</v>
      </c>
      <c r="I894" s="96">
        <v>0.8</v>
      </c>
      <c r="J894" s="96">
        <v>0.8</v>
      </c>
      <c r="K894" s="96">
        <v>0.8</v>
      </c>
      <c r="L894" s="96">
        <v>0.8</v>
      </c>
      <c r="M894" s="96">
        <v>0.8</v>
      </c>
      <c r="N894" s="96">
        <v>0.8</v>
      </c>
      <c r="O894" s="96">
        <v>0.8</v>
      </c>
      <c r="P894" s="96">
        <v>0.8</v>
      </c>
      <c r="Q894" s="96">
        <v>0.8</v>
      </c>
      <c r="R894" s="96">
        <v>0.8</v>
      </c>
      <c r="T894" s="732">
        <v>400</v>
      </c>
      <c r="U894" s="732">
        <v>400</v>
      </c>
      <c r="V894" s="732">
        <v>400</v>
      </c>
      <c r="W894" s="732">
        <v>400</v>
      </c>
      <c r="X894" s="732">
        <v>400</v>
      </c>
      <c r="Y894" s="732">
        <v>400</v>
      </c>
      <c r="Z894" s="732">
        <v>400</v>
      </c>
      <c r="AA894" s="732">
        <v>400</v>
      </c>
      <c r="AB894" s="732">
        <v>400</v>
      </c>
      <c r="AC894" s="732">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376</v>
      </c>
      <c r="I895" s="96">
        <v>0</v>
      </c>
      <c r="J895" s="96">
        <v>0</v>
      </c>
      <c r="K895" s="96">
        <v>0</v>
      </c>
      <c r="L895" s="96">
        <v>0</v>
      </c>
      <c r="M895" s="96">
        <v>0</v>
      </c>
      <c r="N895" s="96">
        <v>0</v>
      </c>
      <c r="O895" s="96">
        <v>0</v>
      </c>
      <c r="P895" s="96">
        <v>0</v>
      </c>
      <c r="Q895" s="96">
        <v>0</v>
      </c>
      <c r="R895" s="96">
        <v>0</v>
      </c>
      <c r="T895" s="732">
        <v>0</v>
      </c>
      <c r="U895" s="732">
        <v>0</v>
      </c>
      <c r="V895" s="732">
        <v>0</v>
      </c>
      <c r="W895" s="732">
        <v>0</v>
      </c>
      <c r="X895" s="732">
        <v>0</v>
      </c>
      <c r="Y895" s="732">
        <v>0</v>
      </c>
      <c r="Z895" s="732">
        <v>0</v>
      </c>
      <c r="AA895" s="732">
        <v>0</v>
      </c>
      <c r="AB895" s="732">
        <v>0</v>
      </c>
      <c r="AC895" s="732">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377</v>
      </c>
      <c r="I896" s="96">
        <v>0</v>
      </c>
      <c r="J896" s="96">
        <v>0</v>
      </c>
      <c r="K896" s="96">
        <v>0</v>
      </c>
      <c r="L896" s="96">
        <v>0</v>
      </c>
      <c r="M896" s="96">
        <v>0</v>
      </c>
      <c r="N896" s="96">
        <v>0</v>
      </c>
      <c r="O896" s="96">
        <v>0</v>
      </c>
      <c r="P896" s="96">
        <v>0</v>
      </c>
      <c r="Q896" s="96">
        <v>0</v>
      </c>
      <c r="R896" s="96">
        <v>0</v>
      </c>
      <c r="T896" s="732">
        <v>0</v>
      </c>
      <c r="U896" s="732">
        <v>0</v>
      </c>
      <c r="V896" s="732">
        <v>0</v>
      </c>
      <c r="W896" s="732">
        <v>0</v>
      </c>
      <c r="X896" s="732">
        <v>0</v>
      </c>
      <c r="Y896" s="732">
        <v>0</v>
      </c>
      <c r="Z896" s="732">
        <v>0</v>
      </c>
      <c r="AA896" s="732">
        <v>0</v>
      </c>
      <c r="AB896" s="732">
        <v>0</v>
      </c>
      <c r="AC896" s="732">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378</v>
      </c>
      <c r="I897" s="96">
        <v>0</v>
      </c>
      <c r="J897" s="96">
        <v>0</v>
      </c>
      <c r="K897" s="96">
        <v>0</v>
      </c>
      <c r="L897" s="96">
        <v>0</v>
      </c>
      <c r="M897" s="96">
        <v>0</v>
      </c>
      <c r="N897" s="96">
        <v>0</v>
      </c>
      <c r="O897" s="96">
        <v>0</v>
      </c>
      <c r="P897" s="96">
        <v>0</v>
      </c>
      <c r="Q897" s="96">
        <v>0</v>
      </c>
      <c r="R897" s="96">
        <v>0</v>
      </c>
      <c r="T897" s="732">
        <v>0</v>
      </c>
      <c r="U897" s="732">
        <v>0</v>
      </c>
      <c r="V897" s="732">
        <v>0</v>
      </c>
      <c r="W897" s="732">
        <v>0</v>
      </c>
      <c r="X897" s="732">
        <v>0</v>
      </c>
      <c r="Y897" s="732">
        <v>0</v>
      </c>
      <c r="Z897" s="732">
        <v>0</v>
      </c>
      <c r="AA897" s="732">
        <v>0</v>
      </c>
      <c r="AB897" s="732">
        <v>0</v>
      </c>
      <c r="AC897" s="732">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379</v>
      </c>
      <c r="I898" s="96">
        <v>0</v>
      </c>
      <c r="J898" s="96">
        <v>0</v>
      </c>
      <c r="K898" s="96">
        <v>0</v>
      </c>
      <c r="L898" s="96">
        <v>0</v>
      </c>
      <c r="M898" s="96">
        <v>0</v>
      </c>
      <c r="N898" s="96">
        <v>0</v>
      </c>
      <c r="O898" s="96">
        <v>0</v>
      </c>
      <c r="P898" s="96">
        <v>0</v>
      </c>
      <c r="Q898" s="96">
        <v>0</v>
      </c>
      <c r="R898" s="96">
        <v>0</v>
      </c>
      <c r="T898" s="732">
        <v>0</v>
      </c>
      <c r="U898" s="732">
        <v>0</v>
      </c>
      <c r="V898" s="732">
        <v>0</v>
      </c>
      <c r="W898" s="732">
        <v>0</v>
      </c>
      <c r="X898" s="732">
        <v>0</v>
      </c>
      <c r="Y898" s="732">
        <v>0</v>
      </c>
      <c r="Z898" s="732">
        <v>0</v>
      </c>
      <c r="AA898" s="732">
        <v>0</v>
      </c>
      <c r="AB898" s="732">
        <v>0</v>
      </c>
      <c r="AC898" s="732">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380</v>
      </c>
      <c r="I899" s="96">
        <v>0</v>
      </c>
      <c r="J899" s="96">
        <v>0</v>
      </c>
      <c r="K899" s="96">
        <v>0</v>
      </c>
      <c r="L899" s="96">
        <v>0</v>
      </c>
      <c r="M899" s="96">
        <v>0</v>
      </c>
      <c r="N899" s="96">
        <v>0</v>
      </c>
      <c r="O899" s="96">
        <v>0</v>
      </c>
      <c r="P899" s="96">
        <v>0</v>
      </c>
      <c r="Q899" s="96">
        <v>0</v>
      </c>
      <c r="R899" s="96">
        <v>0</v>
      </c>
      <c r="T899" s="732">
        <v>0</v>
      </c>
      <c r="U899" s="732">
        <v>0</v>
      </c>
      <c r="V899" s="732">
        <v>0</v>
      </c>
      <c r="W899" s="732">
        <v>0</v>
      </c>
      <c r="X899" s="732">
        <v>0</v>
      </c>
      <c r="Y899" s="732">
        <v>0</v>
      </c>
      <c r="Z899" s="732">
        <v>0</v>
      </c>
      <c r="AA899" s="732">
        <v>0</v>
      </c>
      <c r="AB899" s="732">
        <v>0</v>
      </c>
      <c r="AC899" s="732">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381</v>
      </c>
      <c r="I900" s="96">
        <v>0</v>
      </c>
      <c r="J900" s="96">
        <v>0</v>
      </c>
      <c r="K900" s="96">
        <v>0</v>
      </c>
      <c r="L900" s="96">
        <v>0</v>
      </c>
      <c r="M900" s="96">
        <v>0</v>
      </c>
      <c r="N900" s="96">
        <v>0</v>
      </c>
      <c r="O900" s="96">
        <v>0</v>
      </c>
      <c r="P900" s="96">
        <v>0</v>
      </c>
      <c r="Q900" s="96">
        <v>0</v>
      </c>
      <c r="R900" s="96">
        <v>0</v>
      </c>
      <c r="T900" s="732">
        <v>0</v>
      </c>
      <c r="U900" s="732">
        <v>0</v>
      </c>
      <c r="V900" s="732">
        <v>0</v>
      </c>
      <c r="W900" s="732">
        <v>0</v>
      </c>
      <c r="X900" s="732">
        <v>0</v>
      </c>
      <c r="Y900" s="732">
        <v>0</v>
      </c>
      <c r="Z900" s="732">
        <v>0</v>
      </c>
      <c r="AA900" s="732">
        <v>0</v>
      </c>
      <c r="AB900" s="732">
        <v>0</v>
      </c>
      <c r="AC900" s="732">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382</v>
      </c>
      <c r="I901" s="96">
        <v>0</v>
      </c>
      <c r="J901" s="96">
        <v>0</v>
      </c>
      <c r="K901" s="96">
        <v>0</v>
      </c>
      <c r="L901" s="96">
        <v>0</v>
      </c>
      <c r="M901" s="96">
        <v>0</v>
      </c>
      <c r="N901" s="96">
        <v>0</v>
      </c>
      <c r="O901" s="96">
        <v>0</v>
      </c>
      <c r="P901" s="96">
        <v>0</v>
      </c>
      <c r="Q901" s="96">
        <v>0</v>
      </c>
      <c r="R901" s="96">
        <v>0</v>
      </c>
      <c r="T901" s="732">
        <v>0</v>
      </c>
      <c r="U901" s="732">
        <v>0</v>
      </c>
      <c r="V901" s="732">
        <v>0</v>
      </c>
      <c r="W901" s="732">
        <v>0</v>
      </c>
      <c r="X901" s="732">
        <v>0</v>
      </c>
      <c r="Y901" s="732">
        <v>0</v>
      </c>
      <c r="Z901" s="732">
        <v>0</v>
      </c>
      <c r="AA901" s="732">
        <v>0</v>
      </c>
      <c r="AB901" s="732">
        <v>0</v>
      </c>
      <c r="AC901" s="732">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45"/>
      <c r="K903" s="545"/>
      <c r="L903" s="545"/>
      <c r="M903" s="545"/>
      <c r="N903" s="545"/>
      <c r="O903" s="545"/>
      <c r="P903" s="545"/>
      <c r="Q903" s="545"/>
      <c r="R903" s="545"/>
      <c r="S903" s="545"/>
      <c r="T903" s="545"/>
      <c r="U903" s="545"/>
      <c r="V903" s="545"/>
      <c r="W903" s="545"/>
      <c r="X903" s="545"/>
      <c r="Y903" s="545"/>
      <c r="Z903" s="545"/>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887</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211</v>
      </c>
      <c r="K917" s="23" t="s">
        <v>372</v>
      </c>
      <c r="L917" s="23" t="s">
        <v>54</v>
      </c>
      <c r="M917" s="23" t="s">
        <v>55</v>
      </c>
      <c r="N917" s="23" t="s">
        <v>56</v>
      </c>
      <c r="O917" s="23" t="s">
        <v>57</v>
      </c>
      <c r="P917" s="23" t="s">
        <v>874</v>
      </c>
      <c r="Q917" s="23" t="s">
        <v>875</v>
      </c>
      <c r="R917" s="23" t="s">
        <v>876</v>
      </c>
      <c r="S917" s="23" t="s">
        <v>1146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813</v>
      </c>
      <c r="J918" s="143" t="s">
        <v>373</v>
      </c>
      <c r="K918" s="735">
        <v>250</v>
      </c>
      <c r="L918" s="735">
        <v>250</v>
      </c>
      <c r="M918" s="735">
        <v>250</v>
      </c>
      <c r="N918" s="735">
        <v>250</v>
      </c>
      <c r="O918" s="735">
        <v>250</v>
      </c>
      <c r="P918" s="735">
        <v>250</v>
      </c>
      <c r="Q918" s="735">
        <v>250</v>
      </c>
      <c r="R918" s="735">
        <v>250</v>
      </c>
      <c r="S918" s="735">
        <v>250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374</v>
      </c>
      <c r="K919" s="735">
        <v>100</v>
      </c>
      <c r="L919" s="735">
        <v>100</v>
      </c>
      <c r="M919" s="735">
        <v>100</v>
      </c>
      <c r="N919" s="735">
        <v>100</v>
      </c>
      <c r="O919" s="735">
        <v>100</v>
      </c>
      <c r="P919" s="735">
        <v>100</v>
      </c>
      <c r="Q919" s="735">
        <v>100</v>
      </c>
      <c r="R919" s="735">
        <v>100</v>
      </c>
      <c r="S919" s="735">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375</v>
      </c>
      <c r="K920" s="735">
        <v>100</v>
      </c>
      <c r="L920" s="735">
        <v>100</v>
      </c>
      <c r="M920" s="735">
        <v>100</v>
      </c>
      <c r="N920" s="735">
        <v>100</v>
      </c>
      <c r="O920" s="735">
        <v>100</v>
      </c>
      <c r="P920" s="735">
        <v>100</v>
      </c>
      <c r="Q920" s="735">
        <v>100</v>
      </c>
      <c r="R920" s="735">
        <v>100</v>
      </c>
      <c r="S920" s="735">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376</v>
      </c>
      <c r="K921" s="735">
        <v>100</v>
      </c>
      <c r="L921" s="735">
        <v>100</v>
      </c>
      <c r="M921" s="735">
        <v>100</v>
      </c>
      <c r="N921" s="735">
        <v>100</v>
      </c>
      <c r="O921" s="735">
        <v>100</v>
      </c>
      <c r="P921" s="735">
        <v>100</v>
      </c>
      <c r="Q921" s="735">
        <v>100</v>
      </c>
      <c r="R921" s="735">
        <v>100</v>
      </c>
      <c r="S921" s="735">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377</v>
      </c>
      <c r="K922" s="735">
        <v>100</v>
      </c>
      <c r="L922" s="735">
        <v>100</v>
      </c>
      <c r="M922" s="735">
        <v>100</v>
      </c>
      <c r="N922" s="735">
        <v>100</v>
      </c>
      <c r="O922" s="735">
        <v>100</v>
      </c>
      <c r="P922" s="735">
        <v>100</v>
      </c>
      <c r="Q922" s="735">
        <v>100</v>
      </c>
      <c r="R922" s="735">
        <v>100</v>
      </c>
      <c r="S922" s="735">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378</v>
      </c>
      <c r="K923" s="735">
        <v>100</v>
      </c>
      <c r="L923" s="735">
        <v>100</v>
      </c>
      <c r="M923" s="735">
        <v>100</v>
      </c>
      <c r="N923" s="735">
        <v>100</v>
      </c>
      <c r="O923" s="735">
        <v>100</v>
      </c>
      <c r="P923" s="735">
        <v>100</v>
      </c>
      <c r="Q923" s="735">
        <v>100</v>
      </c>
      <c r="R923" s="735">
        <v>100</v>
      </c>
      <c r="S923" s="735">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379</v>
      </c>
      <c r="K924" s="735">
        <v>500</v>
      </c>
      <c r="L924" s="735">
        <v>500</v>
      </c>
      <c r="M924" s="735">
        <v>500</v>
      </c>
      <c r="N924" s="735">
        <v>500</v>
      </c>
      <c r="O924" s="735">
        <v>500</v>
      </c>
      <c r="P924" s="735">
        <v>500</v>
      </c>
      <c r="Q924" s="735">
        <v>500</v>
      </c>
      <c r="R924" s="735">
        <v>500</v>
      </c>
      <c r="S924" s="735">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380</v>
      </c>
      <c r="K925" s="735">
        <v>500</v>
      </c>
      <c r="L925" s="735">
        <v>500</v>
      </c>
      <c r="M925" s="735">
        <v>500</v>
      </c>
      <c r="N925" s="735">
        <v>500</v>
      </c>
      <c r="O925" s="735">
        <v>500</v>
      </c>
      <c r="P925" s="735">
        <v>500</v>
      </c>
      <c r="Q925" s="735">
        <v>500</v>
      </c>
      <c r="R925" s="735">
        <v>500</v>
      </c>
      <c r="S925" s="735">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381</v>
      </c>
      <c r="K926" s="735">
        <v>500</v>
      </c>
      <c r="L926" s="735">
        <v>500</v>
      </c>
      <c r="M926" s="735">
        <v>500</v>
      </c>
      <c r="N926" s="735">
        <v>500</v>
      </c>
      <c r="O926" s="735">
        <v>500</v>
      </c>
      <c r="P926" s="735">
        <v>500</v>
      </c>
      <c r="Q926" s="735">
        <v>500</v>
      </c>
      <c r="R926" s="735">
        <v>500</v>
      </c>
      <c r="S926" s="735">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382</v>
      </c>
      <c r="K927" s="735">
        <v>500</v>
      </c>
      <c r="L927" s="735">
        <v>500</v>
      </c>
      <c r="M927" s="735">
        <v>500</v>
      </c>
      <c r="N927" s="735">
        <v>500</v>
      </c>
      <c r="O927" s="735">
        <v>500</v>
      </c>
      <c r="P927" s="735">
        <v>500</v>
      </c>
      <c r="Q927" s="735">
        <v>500</v>
      </c>
      <c r="R927" s="735">
        <v>500</v>
      </c>
      <c r="S927" s="735">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386</v>
      </c>
      <c r="J928" s="99" t="s">
        <v>371</v>
      </c>
      <c r="K928" s="5">
        <f>K918</f>
        <v>250</v>
      </c>
      <c r="L928" s="5">
        <f t="shared" ref="L928:Q928" si="187">L918</f>
        <v>250</v>
      </c>
      <c r="M928" s="5">
        <f t="shared" si="187"/>
        <v>250</v>
      </c>
      <c r="N928" s="5">
        <f t="shared" si="187"/>
        <v>250</v>
      </c>
      <c r="O928" s="5">
        <f t="shared" si="187"/>
        <v>250</v>
      </c>
      <c r="P928" s="5">
        <f t="shared" si="187"/>
        <v>250</v>
      </c>
      <c r="Q928" s="5">
        <f t="shared" si="187"/>
        <v>250</v>
      </c>
      <c r="R928" s="5">
        <f t="shared" ref="R928:S947" si="188">R918</f>
        <v>250</v>
      </c>
      <c r="S928" s="5">
        <f t="shared" si="188"/>
        <v>250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131</v>
      </c>
      <c r="K929" s="5">
        <f t="shared" ref="K929:Q929" si="189">K919</f>
        <v>100</v>
      </c>
      <c r="L929" s="5">
        <f t="shared" si="189"/>
        <v>100</v>
      </c>
      <c r="M929" s="5">
        <f t="shared" si="189"/>
        <v>100</v>
      </c>
      <c r="N929" s="5">
        <f t="shared" si="189"/>
        <v>100</v>
      </c>
      <c r="O929" s="5">
        <f t="shared" si="189"/>
        <v>100</v>
      </c>
      <c r="P929" s="5">
        <f t="shared" si="189"/>
        <v>100</v>
      </c>
      <c r="Q929" s="5">
        <f t="shared" si="189"/>
        <v>100</v>
      </c>
      <c r="R929" s="5">
        <f t="shared" si="188"/>
        <v>100</v>
      </c>
      <c r="S929" s="5">
        <f t="shared" si="188"/>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136</v>
      </c>
      <c r="K934" s="5">
        <f t="shared" ref="K934:Q934" si="194">K924</f>
        <v>500</v>
      </c>
      <c r="L934" s="5">
        <f t="shared" si="194"/>
        <v>500</v>
      </c>
      <c r="M934" s="5">
        <f t="shared" si="194"/>
        <v>500</v>
      </c>
      <c r="N934" s="5">
        <f t="shared" si="194"/>
        <v>500</v>
      </c>
      <c r="O934" s="5">
        <f t="shared" si="194"/>
        <v>500</v>
      </c>
      <c r="P934" s="5">
        <f t="shared" si="194"/>
        <v>500</v>
      </c>
      <c r="Q934" s="5">
        <f t="shared" si="194"/>
        <v>500</v>
      </c>
      <c r="R934" s="5">
        <f t="shared" si="188"/>
        <v>500</v>
      </c>
      <c r="S934" s="5">
        <f t="shared" si="188"/>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137</v>
      </c>
      <c r="K935" s="5">
        <f t="shared" ref="K935:Q935" si="195">K925</f>
        <v>500</v>
      </c>
      <c r="L935" s="5">
        <f t="shared" si="195"/>
        <v>500</v>
      </c>
      <c r="M935" s="5">
        <f t="shared" si="195"/>
        <v>500</v>
      </c>
      <c r="N935" s="5">
        <f t="shared" si="195"/>
        <v>500</v>
      </c>
      <c r="O935" s="5">
        <f t="shared" si="195"/>
        <v>500</v>
      </c>
      <c r="P935" s="5">
        <f t="shared" si="195"/>
        <v>500</v>
      </c>
      <c r="Q935" s="5">
        <f t="shared" si="195"/>
        <v>500</v>
      </c>
      <c r="R935" s="5">
        <f t="shared" si="188"/>
        <v>500</v>
      </c>
      <c r="S935" s="5">
        <f t="shared" si="188"/>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138</v>
      </c>
      <c r="K936" s="5">
        <f t="shared" ref="K936:Q936" si="196">K926</f>
        <v>500</v>
      </c>
      <c r="L936" s="5">
        <f t="shared" si="196"/>
        <v>500</v>
      </c>
      <c r="M936" s="5">
        <f t="shared" si="196"/>
        <v>500</v>
      </c>
      <c r="N936" s="5">
        <f t="shared" si="196"/>
        <v>500</v>
      </c>
      <c r="O936" s="5">
        <f t="shared" si="196"/>
        <v>500</v>
      </c>
      <c r="P936" s="5">
        <f t="shared" si="196"/>
        <v>500</v>
      </c>
      <c r="Q936" s="5">
        <f t="shared" si="196"/>
        <v>500</v>
      </c>
      <c r="R936" s="5">
        <f t="shared" si="188"/>
        <v>500</v>
      </c>
      <c r="S936" s="5">
        <f t="shared" si="188"/>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139</v>
      </c>
      <c r="K937" s="5">
        <f t="shared" ref="K937:Q937" si="197">K927</f>
        <v>500</v>
      </c>
      <c r="L937" s="5">
        <f t="shared" si="197"/>
        <v>500</v>
      </c>
      <c r="M937" s="5">
        <f t="shared" si="197"/>
        <v>500</v>
      </c>
      <c r="N937" s="5">
        <f t="shared" si="197"/>
        <v>500</v>
      </c>
      <c r="O937" s="5">
        <f t="shared" si="197"/>
        <v>500</v>
      </c>
      <c r="P937" s="5">
        <f t="shared" si="197"/>
        <v>500</v>
      </c>
      <c r="Q937" s="5">
        <f t="shared" si="197"/>
        <v>500</v>
      </c>
      <c r="R937" s="5">
        <f t="shared" si="188"/>
        <v>500</v>
      </c>
      <c r="S937" s="5">
        <f t="shared" si="188"/>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784</v>
      </c>
      <c r="J938" s="99" t="s">
        <v>371</v>
      </c>
      <c r="K938" s="5">
        <f t="shared" ref="K938:Q938" si="198">K928</f>
        <v>250</v>
      </c>
      <c r="L938" s="5">
        <f t="shared" si="198"/>
        <v>250</v>
      </c>
      <c r="M938" s="5">
        <f t="shared" si="198"/>
        <v>250</v>
      </c>
      <c r="N938" s="5">
        <f t="shared" si="198"/>
        <v>250</v>
      </c>
      <c r="O938" s="5">
        <f t="shared" si="198"/>
        <v>250</v>
      </c>
      <c r="P938" s="5">
        <f t="shared" si="198"/>
        <v>250</v>
      </c>
      <c r="Q938" s="5">
        <f t="shared" si="198"/>
        <v>250</v>
      </c>
      <c r="R938" s="5">
        <f t="shared" si="188"/>
        <v>250</v>
      </c>
      <c r="S938" s="5">
        <f t="shared" si="188"/>
        <v>250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131</v>
      </c>
      <c r="K939" s="5">
        <f t="shared" ref="K939:Q939" si="199">K929</f>
        <v>100</v>
      </c>
      <c r="L939" s="5">
        <f t="shared" si="199"/>
        <v>100</v>
      </c>
      <c r="M939" s="5">
        <f t="shared" si="199"/>
        <v>100</v>
      </c>
      <c r="N939" s="5">
        <f t="shared" si="199"/>
        <v>100</v>
      </c>
      <c r="O939" s="5">
        <f t="shared" si="199"/>
        <v>100</v>
      </c>
      <c r="P939" s="5">
        <f t="shared" si="199"/>
        <v>100</v>
      </c>
      <c r="Q939" s="5">
        <f t="shared" si="199"/>
        <v>100</v>
      </c>
      <c r="R939" s="5">
        <f t="shared" si="188"/>
        <v>100</v>
      </c>
      <c r="S939" s="5">
        <f t="shared" si="188"/>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136</v>
      </c>
      <c r="K944" s="5">
        <f t="shared" ref="K944:Q944" si="204">K934</f>
        <v>500</v>
      </c>
      <c r="L944" s="5">
        <f t="shared" si="204"/>
        <v>500</v>
      </c>
      <c r="M944" s="5">
        <f t="shared" si="204"/>
        <v>500</v>
      </c>
      <c r="N944" s="5">
        <f t="shared" si="204"/>
        <v>500</v>
      </c>
      <c r="O944" s="5">
        <f t="shared" si="204"/>
        <v>500</v>
      </c>
      <c r="P944" s="5">
        <f t="shared" si="204"/>
        <v>500</v>
      </c>
      <c r="Q944" s="5">
        <f t="shared" si="204"/>
        <v>500</v>
      </c>
      <c r="R944" s="5">
        <f t="shared" si="188"/>
        <v>500</v>
      </c>
      <c r="S944" s="5">
        <f t="shared" si="188"/>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137</v>
      </c>
      <c r="K945" s="5">
        <f t="shared" ref="K945:Q945" si="205">K935</f>
        <v>500</v>
      </c>
      <c r="L945" s="5">
        <f t="shared" si="205"/>
        <v>500</v>
      </c>
      <c r="M945" s="5">
        <f t="shared" si="205"/>
        <v>500</v>
      </c>
      <c r="N945" s="5">
        <f t="shared" si="205"/>
        <v>500</v>
      </c>
      <c r="O945" s="5">
        <f t="shared" si="205"/>
        <v>500</v>
      </c>
      <c r="P945" s="5">
        <f t="shared" si="205"/>
        <v>500</v>
      </c>
      <c r="Q945" s="5">
        <f t="shared" si="205"/>
        <v>500</v>
      </c>
      <c r="R945" s="5">
        <f t="shared" si="188"/>
        <v>500</v>
      </c>
      <c r="S945" s="5">
        <f t="shared" si="188"/>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138</v>
      </c>
      <c r="K946" s="5">
        <f t="shared" ref="K946:Q946" si="206">K936</f>
        <v>500</v>
      </c>
      <c r="L946" s="5">
        <f t="shared" si="206"/>
        <v>500</v>
      </c>
      <c r="M946" s="5">
        <f t="shared" si="206"/>
        <v>500</v>
      </c>
      <c r="N946" s="5">
        <f t="shared" si="206"/>
        <v>500</v>
      </c>
      <c r="O946" s="5">
        <f t="shared" si="206"/>
        <v>500</v>
      </c>
      <c r="P946" s="5">
        <f t="shared" si="206"/>
        <v>500</v>
      </c>
      <c r="Q946" s="5">
        <f t="shared" si="206"/>
        <v>500</v>
      </c>
      <c r="R946" s="5">
        <f t="shared" si="188"/>
        <v>500</v>
      </c>
      <c r="S946" s="5">
        <f t="shared" si="188"/>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139</v>
      </c>
      <c r="K947" s="5">
        <f t="shared" ref="K947:Q947" si="207">K937</f>
        <v>500</v>
      </c>
      <c r="L947" s="5">
        <f t="shared" si="207"/>
        <v>500</v>
      </c>
      <c r="M947" s="5">
        <f t="shared" si="207"/>
        <v>500</v>
      </c>
      <c r="N947" s="5">
        <f t="shared" si="207"/>
        <v>500</v>
      </c>
      <c r="O947" s="5">
        <f t="shared" si="207"/>
        <v>500</v>
      </c>
      <c r="P947" s="5">
        <f t="shared" si="207"/>
        <v>500</v>
      </c>
      <c r="Q947" s="5">
        <f t="shared" si="207"/>
        <v>500</v>
      </c>
      <c r="R947" s="5">
        <f t="shared" si="188"/>
        <v>500</v>
      </c>
      <c r="S947" s="5">
        <f t="shared" si="188"/>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785</v>
      </c>
      <c r="J948" s="99" t="s">
        <v>371</v>
      </c>
      <c r="K948" s="5">
        <f t="shared" ref="K948:Q948" si="208">K938</f>
        <v>250</v>
      </c>
      <c r="L948" s="5">
        <f t="shared" si="208"/>
        <v>250</v>
      </c>
      <c r="M948" s="5">
        <f t="shared" si="208"/>
        <v>250</v>
      </c>
      <c r="N948" s="5">
        <f t="shared" si="208"/>
        <v>250</v>
      </c>
      <c r="O948" s="5">
        <f t="shared" si="208"/>
        <v>250</v>
      </c>
      <c r="P948" s="5">
        <f t="shared" si="208"/>
        <v>250</v>
      </c>
      <c r="Q948" s="5">
        <f t="shared" si="208"/>
        <v>250</v>
      </c>
      <c r="R948" s="5">
        <f t="shared" ref="R948:S967" si="209">R938</f>
        <v>250</v>
      </c>
      <c r="S948" s="5">
        <f t="shared" si="209"/>
        <v>250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131</v>
      </c>
      <c r="K949" s="5">
        <f t="shared" ref="K949:Q949" si="210">K939</f>
        <v>100</v>
      </c>
      <c r="L949" s="5">
        <f t="shared" si="210"/>
        <v>100</v>
      </c>
      <c r="M949" s="5">
        <f t="shared" si="210"/>
        <v>100</v>
      </c>
      <c r="N949" s="5">
        <f t="shared" si="210"/>
        <v>100</v>
      </c>
      <c r="O949" s="5">
        <f t="shared" si="210"/>
        <v>100</v>
      </c>
      <c r="P949" s="5">
        <f t="shared" si="210"/>
        <v>100</v>
      </c>
      <c r="Q949" s="5">
        <f t="shared" si="210"/>
        <v>100</v>
      </c>
      <c r="R949" s="5">
        <f t="shared" si="209"/>
        <v>100</v>
      </c>
      <c r="S949" s="5">
        <f t="shared" si="209"/>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136</v>
      </c>
      <c r="K954" s="5">
        <f t="shared" ref="K954:Q954" si="215">K944</f>
        <v>500</v>
      </c>
      <c r="L954" s="5">
        <f t="shared" si="215"/>
        <v>500</v>
      </c>
      <c r="M954" s="5">
        <f t="shared" si="215"/>
        <v>500</v>
      </c>
      <c r="N954" s="5">
        <f t="shared" si="215"/>
        <v>500</v>
      </c>
      <c r="O954" s="5">
        <f t="shared" si="215"/>
        <v>500</v>
      </c>
      <c r="P954" s="5">
        <f t="shared" si="215"/>
        <v>500</v>
      </c>
      <c r="Q954" s="5">
        <f t="shared" si="215"/>
        <v>500</v>
      </c>
      <c r="R954" s="5">
        <f t="shared" si="209"/>
        <v>500</v>
      </c>
      <c r="S954" s="5">
        <f t="shared" si="209"/>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137</v>
      </c>
      <c r="K955" s="5">
        <f t="shared" ref="K955:Q955" si="216">K945</f>
        <v>500</v>
      </c>
      <c r="L955" s="5">
        <f t="shared" si="216"/>
        <v>500</v>
      </c>
      <c r="M955" s="5">
        <f t="shared" si="216"/>
        <v>500</v>
      </c>
      <c r="N955" s="5">
        <f t="shared" si="216"/>
        <v>500</v>
      </c>
      <c r="O955" s="5">
        <f t="shared" si="216"/>
        <v>500</v>
      </c>
      <c r="P955" s="5">
        <f t="shared" si="216"/>
        <v>500</v>
      </c>
      <c r="Q955" s="5">
        <f t="shared" si="216"/>
        <v>500</v>
      </c>
      <c r="R955" s="5">
        <f t="shared" si="209"/>
        <v>500</v>
      </c>
      <c r="S955" s="5">
        <f t="shared" si="209"/>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138</v>
      </c>
      <c r="K956" s="5">
        <f t="shared" ref="K956:Q956" si="217">K946</f>
        <v>500</v>
      </c>
      <c r="L956" s="5">
        <f t="shared" si="217"/>
        <v>500</v>
      </c>
      <c r="M956" s="5">
        <f t="shared" si="217"/>
        <v>500</v>
      </c>
      <c r="N956" s="5">
        <f t="shared" si="217"/>
        <v>500</v>
      </c>
      <c r="O956" s="5">
        <f t="shared" si="217"/>
        <v>500</v>
      </c>
      <c r="P956" s="5">
        <f t="shared" si="217"/>
        <v>500</v>
      </c>
      <c r="Q956" s="5">
        <f t="shared" si="217"/>
        <v>500</v>
      </c>
      <c r="R956" s="5">
        <f t="shared" si="209"/>
        <v>500</v>
      </c>
      <c r="S956" s="5">
        <f t="shared" si="209"/>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139</v>
      </c>
      <c r="K957" s="5">
        <f t="shared" ref="K957:Q957" si="218">K947</f>
        <v>500</v>
      </c>
      <c r="L957" s="5">
        <f t="shared" si="218"/>
        <v>500</v>
      </c>
      <c r="M957" s="5">
        <f t="shared" si="218"/>
        <v>500</v>
      </c>
      <c r="N957" s="5">
        <f t="shared" si="218"/>
        <v>500</v>
      </c>
      <c r="O957" s="5">
        <f t="shared" si="218"/>
        <v>500</v>
      </c>
      <c r="P957" s="5">
        <f t="shared" si="218"/>
        <v>500</v>
      </c>
      <c r="Q957" s="5">
        <f t="shared" si="218"/>
        <v>500</v>
      </c>
      <c r="R957" s="5">
        <f t="shared" si="209"/>
        <v>500</v>
      </c>
      <c r="S957" s="5">
        <f t="shared" si="209"/>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786</v>
      </c>
      <c r="J958" s="99" t="s">
        <v>371</v>
      </c>
      <c r="K958" s="5">
        <f t="shared" ref="K958:Q958" si="219">K948</f>
        <v>250</v>
      </c>
      <c r="L958" s="5">
        <f t="shared" si="219"/>
        <v>250</v>
      </c>
      <c r="M958" s="5">
        <f t="shared" si="219"/>
        <v>250</v>
      </c>
      <c r="N958" s="5">
        <f t="shared" si="219"/>
        <v>250</v>
      </c>
      <c r="O958" s="5">
        <f t="shared" si="219"/>
        <v>250</v>
      </c>
      <c r="P958" s="5">
        <f t="shared" si="219"/>
        <v>250</v>
      </c>
      <c r="Q958" s="5">
        <f t="shared" si="219"/>
        <v>250</v>
      </c>
      <c r="R958" s="5">
        <f t="shared" si="209"/>
        <v>250</v>
      </c>
      <c r="S958" s="5">
        <f t="shared" si="209"/>
        <v>250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131</v>
      </c>
      <c r="K959" s="5">
        <f t="shared" ref="K959:Q959" si="220">K949</f>
        <v>100</v>
      </c>
      <c r="L959" s="5">
        <f t="shared" si="220"/>
        <v>100</v>
      </c>
      <c r="M959" s="5">
        <f t="shared" si="220"/>
        <v>100</v>
      </c>
      <c r="N959" s="5">
        <f t="shared" si="220"/>
        <v>100</v>
      </c>
      <c r="O959" s="5">
        <f t="shared" si="220"/>
        <v>100</v>
      </c>
      <c r="P959" s="5">
        <f t="shared" si="220"/>
        <v>100</v>
      </c>
      <c r="Q959" s="5">
        <f t="shared" si="220"/>
        <v>100</v>
      </c>
      <c r="R959" s="5">
        <f t="shared" si="209"/>
        <v>100</v>
      </c>
      <c r="S959" s="5">
        <f t="shared" si="209"/>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136</v>
      </c>
      <c r="K964" s="5">
        <f t="shared" ref="K964:Q964" si="225">K954</f>
        <v>500</v>
      </c>
      <c r="L964" s="5">
        <f t="shared" si="225"/>
        <v>500</v>
      </c>
      <c r="M964" s="5">
        <f t="shared" si="225"/>
        <v>500</v>
      </c>
      <c r="N964" s="5">
        <f t="shared" si="225"/>
        <v>500</v>
      </c>
      <c r="O964" s="5">
        <f t="shared" si="225"/>
        <v>500</v>
      </c>
      <c r="P964" s="5">
        <f t="shared" si="225"/>
        <v>500</v>
      </c>
      <c r="Q964" s="5">
        <f t="shared" si="225"/>
        <v>500</v>
      </c>
      <c r="R964" s="5">
        <f t="shared" si="209"/>
        <v>500</v>
      </c>
      <c r="S964" s="5">
        <f t="shared" si="209"/>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137</v>
      </c>
      <c r="K965" s="5">
        <f t="shared" ref="K965:Q965" si="226">K955</f>
        <v>500</v>
      </c>
      <c r="L965" s="5">
        <f t="shared" si="226"/>
        <v>500</v>
      </c>
      <c r="M965" s="5">
        <f t="shared" si="226"/>
        <v>500</v>
      </c>
      <c r="N965" s="5">
        <f t="shared" si="226"/>
        <v>500</v>
      </c>
      <c r="O965" s="5">
        <f t="shared" si="226"/>
        <v>500</v>
      </c>
      <c r="P965" s="5">
        <f t="shared" si="226"/>
        <v>500</v>
      </c>
      <c r="Q965" s="5">
        <f t="shared" si="226"/>
        <v>500</v>
      </c>
      <c r="R965" s="5">
        <f t="shared" si="209"/>
        <v>500</v>
      </c>
      <c r="S965" s="5">
        <f t="shared" si="209"/>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138</v>
      </c>
      <c r="K966" s="5">
        <f t="shared" ref="K966:Q966" si="227">K956</f>
        <v>500</v>
      </c>
      <c r="L966" s="5">
        <f t="shared" si="227"/>
        <v>500</v>
      </c>
      <c r="M966" s="5">
        <f t="shared" si="227"/>
        <v>500</v>
      </c>
      <c r="N966" s="5">
        <f t="shared" si="227"/>
        <v>500</v>
      </c>
      <c r="O966" s="5">
        <f t="shared" si="227"/>
        <v>500</v>
      </c>
      <c r="P966" s="5">
        <f t="shared" si="227"/>
        <v>500</v>
      </c>
      <c r="Q966" s="5">
        <f t="shared" si="227"/>
        <v>500</v>
      </c>
      <c r="R966" s="5">
        <f t="shared" si="209"/>
        <v>500</v>
      </c>
      <c r="S966" s="5">
        <f t="shared" si="209"/>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139</v>
      </c>
      <c r="K967" s="5">
        <f t="shared" ref="K967:Q967" si="228">K957</f>
        <v>500</v>
      </c>
      <c r="L967" s="5">
        <f t="shared" si="228"/>
        <v>500</v>
      </c>
      <c r="M967" s="5">
        <f t="shared" si="228"/>
        <v>500</v>
      </c>
      <c r="N967" s="5">
        <f t="shared" si="228"/>
        <v>500</v>
      </c>
      <c r="O967" s="5">
        <f t="shared" si="228"/>
        <v>500</v>
      </c>
      <c r="P967" s="5">
        <f t="shared" si="228"/>
        <v>500</v>
      </c>
      <c r="Q967" s="5">
        <f t="shared" si="228"/>
        <v>500</v>
      </c>
      <c r="R967" s="5">
        <f t="shared" si="209"/>
        <v>500</v>
      </c>
      <c r="S967" s="5">
        <f t="shared" si="209"/>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787</v>
      </c>
      <c r="J968" s="99" t="s">
        <v>371</v>
      </c>
      <c r="K968" s="5">
        <f t="shared" ref="K968:Q968" si="229">K958</f>
        <v>250</v>
      </c>
      <c r="L968" s="5">
        <f t="shared" si="229"/>
        <v>250</v>
      </c>
      <c r="M968" s="5">
        <f t="shared" si="229"/>
        <v>250</v>
      </c>
      <c r="N968" s="5">
        <f t="shared" si="229"/>
        <v>250</v>
      </c>
      <c r="O968" s="5">
        <f t="shared" si="229"/>
        <v>250</v>
      </c>
      <c r="P968" s="5">
        <f t="shared" si="229"/>
        <v>250</v>
      </c>
      <c r="Q968" s="5">
        <f t="shared" si="229"/>
        <v>250</v>
      </c>
      <c r="R968" s="5">
        <f t="shared" ref="R968:S987" si="230">R958</f>
        <v>250</v>
      </c>
      <c r="S968" s="5">
        <f t="shared" si="230"/>
        <v>250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131</v>
      </c>
      <c r="K969" s="5">
        <f t="shared" ref="K969:Q969" si="231">K959</f>
        <v>100</v>
      </c>
      <c r="L969" s="5">
        <f t="shared" si="231"/>
        <v>100</v>
      </c>
      <c r="M969" s="5">
        <f t="shared" si="231"/>
        <v>100</v>
      </c>
      <c r="N969" s="5">
        <f t="shared" si="231"/>
        <v>100</v>
      </c>
      <c r="O969" s="5">
        <f t="shared" si="231"/>
        <v>100</v>
      </c>
      <c r="P969" s="5">
        <f t="shared" si="231"/>
        <v>100</v>
      </c>
      <c r="Q969" s="5">
        <f t="shared" si="231"/>
        <v>100</v>
      </c>
      <c r="R969" s="5">
        <f t="shared" si="230"/>
        <v>100</v>
      </c>
      <c r="S969" s="5">
        <f t="shared" si="230"/>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136</v>
      </c>
      <c r="K974" s="5">
        <f t="shared" ref="K974:Q974" si="236">K964</f>
        <v>500</v>
      </c>
      <c r="L974" s="5">
        <f t="shared" si="236"/>
        <v>500</v>
      </c>
      <c r="M974" s="5">
        <f t="shared" si="236"/>
        <v>500</v>
      </c>
      <c r="N974" s="5">
        <f t="shared" si="236"/>
        <v>500</v>
      </c>
      <c r="O974" s="5">
        <f t="shared" si="236"/>
        <v>500</v>
      </c>
      <c r="P974" s="5">
        <f t="shared" si="236"/>
        <v>500</v>
      </c>
      <c r="Q974" s="5">
        <f t="shared" si="236"/>
        <v>500</v>
      </c>
      <c r="R974" s="5">
        <f t="shared" si="230"/>
        <v>500</v>
      </c>
      <c r="S974" s="5">
        <f t="shared" si="230"/>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137</v>
      </c>
      <c r="K975" s="5">
        <f t="shared" ref="K975:Q975" si="237">K965</f>
        <v>500</v>
      </c>
      <c r="L975" s="5">
        <f t="shared" si="237"/>
        <v>500</v>
      </c>
      <c r="M975" s="5">
        <f t="shared" si="237"/>
        <v>500</v>
      </c>
      <c r="N975" s="5">
        <f t="shared" si="237"/>
        <v>500</v>
      </c>
      <c r="O975" s="5">
        <f t="shared" si="237"/>
        <v>500</v>
      </c>
      <c r="P975" s="5">
        <f t="shared" si="237"/>
        <v>500</v>
      </c>
      <c r="Q975" s="5">
        <f t="shared" si="237"/>
        <v>500</v>
      </c>
      <c r="R975" s="5">
        <f t="shared" si="230"/>
        <v>500</v>
      </c>
      <c r="S975" s="5">
        <f t="shared" si="230"/>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138</v>
      </c>
      <c r="K976" s="5">
        <f t="shared" ref="K976:Q976" si="238">K966</f>
        <v>500</v>
      </c>
      <c r="L976" s="5">
        <f t="shared" si="238"/>
        <v>500</v>
      </c>
      <c r="M976" s="5">
        <f t="shared" si="238"/>
        <v>500</v>
      </c>
      <c r="N976" s="5">
        <f t="shared" si="238"/>
        <v>500</v>
      </c>
      <c r="O976" s="5">
        <f t="shared" si="238"/>
        <v>500</v>
      </c>
      <c r="P976" s="5">
        <f t="shared" si="238"/>
        <v>500</v>
      </c>
      <c r="Q976" s="5">
        <f t="shared" si="238"/>
        <v>500</v>
      </c>
      <c r="R976" s="5">
        <f t="shared" si="230"/>
        <v>500</v>
      </c>
      <c r="S976" s="5">
        <f t="shared" si="230"/>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139</v>
      </c>
      <c r="K977" s="5">
        <f t="shared" ref="K977:Q977" si="239">K967</f>
        <v>500</v>
      </c>
      <c r="L977" s="5">
        <f t="shared" si="239"/>
        <v>500</v>
      </c>
      <c r="M977" s="5">
        <f t="shared" si="239"/>
        <v>500</v>
      </c>
      <c r="N977" s="5">
        <f t="shared" si="239"/>
        <v>500</v>
      </c>
      <c r="O977" s="5">
        <f t="shared" si="239"/>
        <v>500</v>
      </c>
      <c r="P977" s="5">
        <f t="shared" si="239"/>
        <v>500</v>
      </c>
      <c r="Q977" s="5">
        <f t="shared" si="239"/>
        <v>500</v>
      </c>
      <c r="R977" s="5">
        <f t="shared" si="230"/>
        <v>500</v>
      </c>
      <c r="S977" s="5">
        <f t="shared" si="230"/>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788</v>
      </c>
      <c r="J978" s="99" t="s">
        <v>371</v>
      </c>
      <c r="K978" s="5">
        <f t="shared" ref="K978:Q978" si="240">K968</f>
        <v>250</v>
      </c>
      <c r="L978" s="5">
        <f t="shared" si="240"/>
        <v>250</v>
      </c>
      <c r="M978" s="5">
        <f t="shared" si="240"/>
        <v>250</v>
      </c>
      <c r="N978" s="5">
        <f t="shared" si="240"/>
        <v>250</v>
      </c>
      <c r="O978" s="5">
        <f t="shared" si="240"/>
        <v>250</v>
      </c>
      <c r="P978" s="5">
        <f t="shared" si="240"/>
        <v>250</v>
      </c>
      <c r="Q978" s="5">
        <f t="shared" si="240"/>
        <v>250</v>
      </c>
      <c r="R978" s="5">
        <f t="shared" si="230"/>
        <v>250</v>
      </c>
      <c r="S978" s="5">
        <f t="shared" si="230"/>
        <v>250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131</v>
      </c>
      <c r="K979" s="5">
        <f t="shared" ref="K979:Q979" si="241">K969</f>
        <v>100</v>
      </c>
      <c r="L979" s="5">
        <f t="shared" si="241"/>
        <v>100</v>
      </c>
      <c r="M979" s="5">
        <f t="shared" si="241"/>
        <v>100</v>
      </c>
      <c r="N979" s="5">
        <f t="shared" si="241"/>
        <v>100</v>
      </c>
      <c r="O979" s="5">
        <f t="shared" si="241"/>
        <v>100</v>
      </c>
      <c r="P979" s="5">
        <f t="shared" si="241"/>
        <v>100</v>
      </c>
      <c r="Q979" s="5">
        <f t="shared" si="241"/>
        <v>100</v>
      </c>
      <c r="R979" s="5">
        <f t="shared" si="230"/>
        <v>100</v>
      </c>
      <c r="S979" s="5">
        <f t="shared" si="230"/>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136</v>
      </c>
      <c r="K984" s="5">
        <f t="shared" ref="K984:Q984" si="246">K974</f>
        <v>500</v>
      </c>
      <c r="L984" s="5">
        <f t="shared" si="246"/>
        <v>500</v>
      </c>
      <c r="M984" s="5">
        <f t="shared" si="246"/>
        <v>500</v>
      </c>
      <c r="N984" s="5">
        <f t="shared" si="246"/>
        <v>500</v>
      </c>
      <c r="O984" s="5">
        <f t="shared" si="246"/>
        <v>500</v>
      </c>
      <c r="P984" s="5">
        <f t="shared" si="246"/>
        <v>500</v>
      </c>
      <c r="Q984" s="5">
        <f t="shared" si="246"/>
        <v>500</v>
      </c>
      <c r="R984" s="5">
        <f t="shared" si="230"/>
        <v>500</v>
      </c>
      <c r="S984" s="5">
        <f t="shared" si="230"/>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137</v>
      </c>
      <c r="K985" s="5">
        <f t="shared" ref="K985:Q985" si="247">K975</f>
        <v>500</v>
      </c>
      <c r="L985" s="5">
        <f t="shared" si="247"/>
        <v>500</v>
      </c>
      <c r="M985" s="5">
        <f t="shared" si="247"/>
        <v>500</v>
      </c>
      <c r="N985" s="5">
        <f t="shared" si="247"/>
        <v>500</v>
      </c>
      <c r="O985" s="5">
        <f t="shared" si="247"/>
        <v>500</v>
      </c>
      <c r="P985" s="5">
        <f t="shared" si="247"/>
        <v>500</v>
      </c>
      <c r="Q985" s="5">
        <f t="shared" si="247"/>
        <v>500</v>
      </c>
      <c r="R985" s="5">
        <f t="shared" si="230"/>
        <v>500</v>
      </c>
      <c r="S985" s="5">
        <f t="shared" si="230"/>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138</v>
      </c>
      <c r="K986" s="5">
        <f t="shared" ref="K986:Q986" si="248">K976</f>
        <v>500</v>
      </c>
      <c r="L986" s="5">
        <f t="shared" si="248"/>
        <v>500</v>
      </c>
      <c r="M986" s="5">
        <f t="shared" si="248"/>
        <v>500</v>
      </c>
      <c r="N986" s="5">
        <f t="shared" si="248"/>
        <v>500</v>
      </c>
      <c r="O986" s="5">
        <f t="shared" si="248"/>
        <v>500</v>
      </c>
      <c r="P986" s="5">
        <f t="shared" si="248"/>
        <v>500</v>
      </c>
      <c r="Q986" s="5">
        <f t="shared" si="248"/>
        <v>500</v>
      </c>
      <c r="R986" s="5">
        <f t="shared" si="230"/>
        <v>500</v>
      </c>
      <c r="S986" s="5">
        <f t="shared" si="230"/>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139</v>
      </c>
      <c r="K987" s="5">
        <f t="shared" ref="K987:Q987" si="249">K977</f>
        <v>500</v>
      </c>
      <c r="L987" s="5">
        <f t="shared" si="249"/>
        <v>500</v>
      </c>
      <c r="M987" s="5">
        <f t="shared" si="249"/>
        <v>500</v>
      </c>
      <c r="N987" s="5">
        <f t="shared" si="249"/>
        <v>500</v>
      </c>
      <c r="O987" s="5">
        <f t="shared" si="249"/>
        <v>500</v>
      </c>
      <c r="P987" s="5">
        <f t="shared" si="249"/>
        <v>500</v>
      </c>
      <c r="Q987" s="5">
        <f t="shared" si="249"/>
        <v>500</v>
      </c>
      <c r="R987" s="5">
        <f t="shared" si="230"/>
        <v>500</v>
      </c>
      <c r="S987" s="5">
        <f t="shared" si="230"/>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789</v>
      </c>
      <c r="J988" s="99" t="s">
        <v>371</v>
      </c>
      <c r="K988" s="5">
        <f t="shared" ref="K988:Q988" si="250">K978</f>
        <v>250</v>
      </c>
      <c r="L988" s="5">
        <f t="shared" si="250"/>
        <v>250</v>
      </c>
      <c r="M988" s="5">
        <f t="shared" si="250"/>
        <v>250</v>
      </c>
      <c r="N988" s="5">
        <f t="shared" si="250"/>
        <v>250</v>
      </c>
      <c r="O988" s="5">
        <f t="shared" si="250"/>
        <v>250</v>
      </c>
      <c r="P988" s="5">
        <f t="shared" si="250"/>
        <v>250</v>
      </c>
      <c r="Q988" s="5">
        <f t="shared" si="250"/>
        <v>250</v>
      </c>
      <c r="R988" s="5">
        <f t="shared" ref="R988:S1007" si="251">R978</f>
        <v>250</v>
      </c>
      <c r="S988" s="5">
        <f t="shared" si="251"/>
        <v>250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131</v>
      </c>
      <c r="K989" s="5">
        <f t="shared" ref="K989:Q989" si="252">K979</f>
        <v>100</v>
      </c>
      <c r="L989" s="5">
        <f t="shared" si="252"/>
        <v>100</v>
      </c>
      <c r="M989" s="5">
        <f t="shared" si="252"/>
        <v>100</v>
      </c>
      <c r="N989" s="5">
        <f t="shared" si="252"/>
        <v>100</v>
      </c>
      <c r="O989" s="5">
        <f t="shared" si="252"/>
        <v>100</v>
      </c>
      <c r="P989" s="5">
        <f t="shared" si="252"/>
        <v>100</v>
      </c>
      <c r="Q989" s="5">
        <f t="shared" si="252"/>
        <v>100</v>
      </c>
      <c r="R989" s="5">
        <f t="shared" si="251"/>
        <v>100</v>
      </c>
      <c r="S989" s="5">
        <f t="shared" si="251"/>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136</v>
      </c>
      <c r="K994" s="5">
        <f t="shared" ref="K994:Q994" si="257">K984</f>
        <v>500</v>
      </c>
      <c r="L994" s="5">
        <f t="shared" si="257"/>
        <v>500</v>
      </c>
      <c r="M994" s="5">
        <f t="shared" si="257"/>
        <v>500</v>
      </c>
      <c r="N994" s="5">
        <f t="shared" si="257"/>
        <v>500</v>
      </c>
      <c r="O994" s="5">
        <f t="shared" si="257"/>
        <v>500</v>
      </c>
      <c r="P994" s="5">
        <f t="shared" si="257"/>
        <v>500</v>
      </c>
      <c r="Q994" s="5">
        <f t="shared" si="257"/>
        <v>500</v>
      </c>
      <c r="R994" s="5">
        <f t="shared" si="251"/>
        <v>500</v>
      </c>
      <c r="S994" s="5">
        <f t="shared" si="251"/>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137</v>
      </c>
      <c r="K995" s="5">
        <f t="shared" ref="K995:Q995" si="258">K985</f>
        <v>500</v>
      </c>
      <c r="L995" s="5">
        <f t="shared" si="258"/>
        <v>500</v>
      </c>
      <c r="M995" s="5">
        <f t="shared" si="258"/>
        <v>500</v>
      </c>
      <c r="N995" s="5">
        <f t="shared" si="258"/>
        <v>500</v>
      </c>
      <c r="O995" s="5">
        <f t="shared" si="258"/>
        <v>500</v>
      </c>
      <c r="P995" s="5">
        <f t="shared" si="258"/>
        <v>500</v>
      </c>
      <c r="Q995" s="5">
        <f t="shared" si="258"/>
        <v>500</v>
      </c>
      <c r="R995" s="5">
        <f t="shared" si="251"/>
        <v>500</v>
      </c>
      <c r="S995" s="5">
        <f t="shared" si="251"/>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138</v>
      </c>
      <c r="K996" s="5">
        <f t="shared" ref="K996:Q996" si="259">K986</f>
        <v>500</v>
      </c>
      <c r="L996" s="5">
        <f t="shared" si="259"/>
        <v>500</v>
      </c>
      <c r="M996" s="5">
        <f t="shared" si="259"/>
        <v>500</v>
      </c>
      <c r="N996" s="5">
        <f t="shared" si="259"/>
        <v>500</v>
      </c>
      <c r="O996" s="5">
        <f t="shared" si="259"/>
        <v>500</v>
      </c>
      <c r="P996" s="5">
        <f t="shared" si="259"/>
        <v>500</v>
      </c>
      <c r="Q996" s="5">
        <f t="shared" si="259"/>
        <v>500</v>
      </c>
      <c r="R996" s="5">
        <f t="shared" si="251"/>
        <v>500</v>
      </c>
      <c r="S996" s="5">
        <f t="shared" si="251"/>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139</v>
      </c>
      <c r="K997" s="5">
        <f t="shared" ref="K997:Q997" si="260">K987</f>
        <v>500</v>
      </c>
      <c r="L997" s="5">
        <f t="shared" si="260"/>
        <v>500</v>
      </c>
      <c r="M997" s="5">
        <f t="shared" si="260"/>
        <v>500</v>
      </c>
      <c r="N997" s="5">
        <f t="shared" si="260"/>
        <v>500</v>
      </c>
      <c r="O997" s="5">
        <f t="shared" si="260"/>
        <v>500</v>
      </c>
      <c r="P997" s="5">
        <f t="shared" si="260"/>
        <v>500</v>
      </c>
      <c r="Q997" s="5">
        <f t="shared" si="260"/>
        <v>500</v>
      </c>
      <c r="R997" s="5">
        <f t="shared" si="251"/>
        <v>500</v>
      </c>
      <c r="S997" s="5">
        <f t="shared" si="251"/>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790</v>
      </c>
      <c r="J998" s="99" t="s">
        <v>371</v>
      </c>
      <c r="K998" s="5">
        <f t="shared" ref="K998:Q998" si="261">K988</f>
        <v>250</v>
      </c>
      <c r="L998" s="5">
        <f t="shared" si="261"/>
        <v>250</v>
      </c>
      <c r="M998" s="5">
        <f t="shared" si="261"/>
        <v>250</v>
      </c>
      <c r="N998" s="5">
        <f t="shared" si="261"/>
        <v>250</v>
      </c>
      <c r="O998" s="5">
        <f t="shared" si="261"/>
        <v>250</v>
      </c>
      <c r="P998" s="5">
        <f t="shared" si="261"/>
        <v>250</v>
      </c>
      <c r="Q998" s="5">
        <f t="shared" si="261"/>
        <v>250</v>
      </c>
      <c r="R998" s="5">
        <f t="shared" si="251"/>
        <v>250</v>
      </c>
      <c r="S998" s="5">
        <f t="shared" si="251"/>
        <v>250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131</v>
      </c>
      <c r="K999" s="5">
        <f t="shared" ref="K999:Q999" si="262">K989</f>
        <v>100</v>
      </c>
      <c r="L999" s="5">
        <f t="shared" si="262"/>
        <v>100</v>
      </c>
      <c r="M999" s="5">
        <f t="shared" si="262"/>
        <v>100</v>
      </c>
      <c r="N999" s="5">
        <f t="shared" si="262"/>
        <v>100</v>
      </c>
      <c r="O999" s="5">
        <f t="shared" si="262"/>
        <v>100</v>
      </c>
      <c r="P999" s="5">
        <f t="shared" si="262"/>
        <v>100</v>
      </c>
      <c r="Q999" s="5">
        <f t="shared" si="262"/>
        <v>100</v>
      </c>
      <c r="R999" s="5">
        <f t="shared" si="251"/>
        <v>100</v>
      </c>
      <c r="S999" s="5">
        <f t="shared" si="251"/>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136</v>
      </c>
      <c r="K1004" s="5">
        <f t="shared" ref="K1004:Q1004" si="267">K994</f>
        <v>500</v>
      </c>
      <c r="L1004" s="5">
        <f t="shared" si="267"/>
        <v>500</v>
      </c>
      <c r="M1004" s="5">
        <f t="shared" si="267"/>
        <v>500</v>
      </c>
      <c r="N1004" s="5">
        <f t="shared" si="267"/>
        <v>500</v>
      </c>
      <c r="O1004" s="5">
        <f t="shared" si="267"/>
        <v>500</v>
      </c>
      <c r="P1004" s="5">
        <f t="shared" si="267"/>
        <v>500</v>
      </c>
      <c r="Q1004" s="5">
        <f t="shared" si="267"/>
        <v>500</v>
      </c>
      <c r="R1004" s="5">
        <f t="shared" si="251"/>
        <v>500</v>
      </c>
      <c r="S1004" s="5">
        <f t="shared" si="251"/>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137</v>
      </c>
      <c r="K1005" s="5">
        <f t="shared" ref="K1005:Q1005" si="268">K995</f>
        <v>500</v>
      </c>
      <c r="L1005" s="5">
        <f t="shared" si="268"/>
        <v>500</v>
      </c>
      <c r="M1005" s="5">
        <f t="shared" si="268"/>
        <v>500</v>
      </c>
      <c r="N1005" s="5">
        <f t="shared" si="268"/>
        <v>500</v>
      </c>
      <c r="O1005" s="5">
        <f t="shared" si="268"/>
        <v>500</v>
      </c>
      <c r="P1005" s="5">
        <f t="shared" si="268"/>
        <v>500</v>
      </c>
      <c r="Q1005" s="5">
        <f t="shared" si="268"/>
        <v>500</v>
      </c>
      <c r="R1005" s="5">
        <f t="shared" si="251"/>
        <v>500</v>
      </c>
      <c r="S1005" s="5">
        <f t="shared" si="251"/>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138</v>
      </c>
      <c r="K1006" s="5">
        <f t="shared" ref="K1006:Q1006" si="269">K996</f>
        <v>500</v>
      </c>
      <c r="L1006" s="5">
        <f t="shared" si="269"/>
        <v>500</v>
      </c>
      <c r="M1006" s="5">
        <f t="shared" si="269"/>
        <v>500</v>
      </c>
      <c r="N1006" s="5">
        <f t="shared" si="269"/>
        <v>500</v>
      </c>
      <c r="O1006" s="5">
        <f t="shared" si="269"/>
        <v>500</v>
      </c>
      <c r="P1006" s="5">
        <f t="shared" si="269"/>
        <v>500</v>
      </c>
      <c r="Q1006" s="5">
        <f t="shared" si="269"/>
        <v>500</v>
      </c>
      <c r="R1006" s="5">
        <f t="shared" si="251"/>
        <v>500</v>
      </c>
      <c r="S1006" s="5">
        <f t="shared" si="251"/>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139</v>
      </c>
      <c r="K1007" s="5">
        <f t="shared" ref="K1007:Q1007" si="270">K997</f>
        <v>500</v>
      </c>
      <c r="L1007" s="5">
        <f t="shared" si="270"/>
        <v>500</v>
      </c>
      <c r="M1007" s="5">
        <f t="shared" si="270"/>
        <v>500</v>
      </c>
      <c r="N1007" s="5">
        <f t="shared" si="270"/>
        <v>500</v>
      </c>
      <c r="O1007" s="5">
        <f t="shared" si="270"/>
        <v>500</v>
      </c>
      <c r="P1007" s="5">
        <f t="shared" si="270"/>
        <v>500</v>
      </c>
      <c r="Q1007" s="5">
        <f t="shared" si="270"/>
        <v>500</v>
      </c>
      <c r="R1007" s="5">
        <f t="shared" si="251"/>
        <v>500</v>
      </c>
      <c r="S1007" s="5">
        <f t="shared" si="251"/>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791</v>
      </c>
      <c r="J1008" s="99" t="s">
        <v>371</v>
      </c>
      <c r="K1008" s="5">
        <f t="shared" ref="K1008:Q1008" si="271">K998</f>
        <v>250</v>
      </c>
      <c r="L1008" s="5">
        <f t="shared" si="271"/>
        <v>250</v>
      </c>
      <c r="M1008" s="5">
        <f t="shared" si="271"/>
        <v>250</v>
      </c>
      <c r="N1008" s="5">
        <f t="shared" si="271"/>
        <v>250</v>
      </c>
      <c r="O1008" s="5">
        <f t="shared" si="271"/>
        <v>250</v>
      </c>
      <c r="P1008" s="5">
        <f t="shared" si="271"/>
        <v>250</v>
      </c>
      <c r="Q1008" s="5">
        <f t="shared" si="271"/>
        <v>250</v>
      </c>
      <c r="R1008" s="5">
        <f t="shared" ref="R1008:S1017" si="272">R998</f>
        <v>250</v>
      </c>
      <c r="S1008" s="5">
        <f t="shared" si="272"/>
        <v>250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131</v>
      </c>
      <c r="K1009" s="5">
        <f t="shared" ref="K1009:Q1009" si="273">K999</f>
        <v>100</v>
      </c>
      <c r="L1009" s="5">
        <f t="shared" si="273"/>
        <v>100</v>
      </c>
      <c r="M1009" s="5">
        <f t="shared" si="273"/>
        <v>100</v>
      </c>
      <c r="N1009" s="5">
        <f t="shared" si="273"/>
        <v>100</v>
      </c>
      <c r="O1009" s="5">
        <f t="shared" si="273"/>
        <v>100</v>
      </c>
      <c r="P1009" s="5">
        <f t="shared" si="273"/>
        <v>100</v>
      </c>
      <c r="Q1009" s="5">
        <f t="shared" si="273"/>
        <v>100</v>
      </c>
      <c r="R1009" s="5">
        <f t="shared" si="272"/>
        <v>100</v>
      </c>
      <c r="S1009" s="5">
        <f t="shared" si="272"/>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136</v>
      </c>
      <c r="K1014" s="5">
        <f t="shared" ref="K1014:Q1014" si="278">K1004</f>
        <v>500</v>
      </c>
      <c r="L1014" s="5">
        <f t="shared" si="278"/>
        <v>500</v>
      </c>
      <c r="M1014" s="5">
        <f t="shared" si="278"/>
        <v>500</v>
      </c>
      <c r="N1014" s="5">
        <f t="shared" si="278"/>
        <v>500</v>
      </c>
      <c r="O1014" s="5">
        <f t="shared" si="278"/>
        <v>500</v>
      </c>
      <c r="P1014" s="5">
        <f t="shared" si="278"/>
        <v>500</v>
      </c>
      <c r="Q1014" s="5">
        <f t="shared" si="278"/>
        <v>500</v>
      </c>
      <c r="R1014" s="5">
        <f t="shared" si="272"/>
        <v>500</v>
      </c>
      <c r="S1014" s="5">
        <f t="shared" si="272"/>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137</v>
      </c>
      <c r="K1015" s="5">
        <f t="shared" ref="K1015:Q1015" si="279">K1005</f>
        <v>500</v>
      </c>
      <c r="L1015" s="5">
        <f t="shared" si="279"/>
        <v>500</v>
      </c>
      <c r="M1015" s="5">
        <f t="shared" si="279"/>
        <v>500</v>
      </c>
      <c r="N1015" s="5">
        <f t="shared" si="279"/>
        <v>500</v>
      </c>
      <c r="O1015" s="5">
        <f t="shared" si="279"/>
        <v>500</v>
      </c>
      <c r="P1015" s="5">
        <f t="shared" si="279"/>
        <v>500</v>
      </c>
      <c r="Q1015" s="5">
        <f t="shared" si="279"/>
        <v>500</v>
      </c>
      <c r="R1015" s="5">
        <f t="shared" si="272"/>
        <v>500</v>
      </c>
      <c r="S1015" s="5">
        <f t="shared" si="272"/>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138</v>
      </c>
      <c r="K1016" s="5">
        <f t="shared" ref="K1016:Q1016" si="280">K1006</f>
        <v>500</v>
      </c>
      <c r="L1016" s="5">
        <f t="shared" si="280"/>
        <v>500</v>
      </c>
      <c r="M1016" s="5">
        <f t="shared" si="280"/>
        <v>500</v>
      </c>
      <c r="N1016" s="5">
        <f t="shared" si="280"/>
        <v>500</v>
      </c>
      <c r="O1016" s="5">
        <f t="shared" si="280"/>
        <v>500</v>
      </c>
      <c r="P1016" s="5">
        <f t="shared" si="280"/>
        <v>500</v>
      </c>
      <c r="Q1016" s="5">
        <f t="shared" si="280"/>
        <v>500</v>
      </c>
      <c r="R1016" s="5">
        <f t="shared" si="272"/>
        <v>500</v>
      </c>
      <c r="S1016" s="5">
        <f t="shared" si="272"/>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139</v>
      </c>
      <c r="K1017" s="5">
        <f t="shared" ref="K1017:Q1017" si="281">K1007</f>
        <v>500</v>
      </c>
      <c r="L1017" s="5">
        <f t="shared" si="281"/>
        <v>500</v>
      </c>
      <c r="M1017" s="5">
        <f t="shared" si="281"/>
        <v>500</v>
      </c>
      <c r="N1017" s="5">
        <f t="shared" si="281"/>
        <v>500</v>
      </c>
      <c r="O1017" s="5">
        <f t="shared" si="281"/>
        <v>500</v>
      </c>
      <c r="P1017" s="5">
        <f t="shared" si="281"/>
        <v>500</v>
      </c>
      <c r="Q1017" s="5">
        <f t="shared" si="281"/>
        <v>500</v>
      </c>
      <c r="R1017" s="5">
        <f t="shared" si="272"/>
        <v>500</v>
      </c>
      <c r="S1017" s="5">
        <f t="shared" si="272"/>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hidden="1"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hidden="1"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hidden="1" customHeight="1" outlineLevel="1" collapsed="1" x14ac:dyDescent="0.35">
      <c r="A1026" s="102"/>
      <c r="B1026" s="95"/>
      <c r="C1026" s="12"/>
      <c r="D1026" s="12">
        <v>0</v>
      </c>
      <c r="E1026" s="12" t="s">
        <v>1</v>
      </c>
      <c r="F1026" s="69"/>
      <c r="G1026" s="70" t="s">
        <v>738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hidden="1" customHeight="1" outlineLevel="1" x14ac:dyDescent="0.35">
      <c r="A1027" s="102"/>
      <c r="B1027" s="95"/>
      <c r="C1027" s="12"/>
      <c r="D1027" s="12"/>
      <c r="E1027" s="17"/>
      <c r="F1027" s="73"/>
      <c r="G1027" s="74" t="s">
        <v>742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hidden="1"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hidden="1" customHeight="1" outlineLevel="1" x14ac:dyDescent="0.35">
      <c r="A1029" s="102"/>
      <c r="B1029" s="95"/>
      <c r="C1029" s="17">
        <v>1</v>
      </c>
      <c r="D1029" s="12"/>
      <c r="E1029" s="17"/>
      <c r="F1029" s="79"/>
      <c r="G1029" s="80" t="s">
        <v>935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hidden="1" customHeight="1" outlineLevel="1" x14ac:dyDescent="0.35">
      <c r="A1030" s="102"/>
      <c r="B1030" s="95"/>
      <c r="C1030" s="17"/>
      <c r="D1030" s="17"/>
      <c r="E1030" s="17"/>
      <c r="F1030" s="17"/>
      <c r="G1030" s="22"/>
      <c r="H1030" s="22"/>
      <c r="I1030" s="22"/>
      <c r="J1030" s="22"/>
      <c r="K1030" s="22"/>
      <c r="L1030" s="22"/>
      <c r="M1030" s="480"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hidden="1" customHeight="1" outlineLevel="1" x14ac:dyDescent="0.35">
      <c r="A1031" s="102"/>
      <c r="B1031" s="95"/>
      <c r="C1031" s="17"/>
      <c r="D1031" s="17"/>
      <c r="E1031" s="17"/>
      <c r="F1031" s="17"/>
      <c r="G1031" s="17"/>
      <c r="H1031" s="17"/>
      <c r="I1031" s="17"/>
      <c r="J1031" s="17"/>
      <c r="K1031" s="17"/>
      <c r="L1031" s="22"/>
      <c r="M1031" s="480" t="s">
        <v>739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hidden="1" customHeight="1" outlineLevel="1" x14ac:dyDescent="0.35">
      <c r="A1032" s="102"/>
      <c r="B1032" s="95"/>
      <c r="C1032" s="17"/>
      <c r="D1032" s="17"/>
      <c r="E1032" s="17"/>
      <c r="F1032" s="17"/>
      <c r="G1032" s="17"/>
      <c r="H1032" s="17"/>
      <c r="I1032" s="17"/>
      <c r="J1032" s="17"/>
      <c r="K1032" s="17"/>
      <c r="L1032" s="22"/>
      <c r="M1032" s="98" t="s">
        <v>905</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hidden="1" customHeight="1" outlineLevel="1" x14ac:dyDescent="0.35">
      <c r="A1033" s="102"/>
      <c r="B1033" s="95"/>
      <c r="C1033" s="17"/>
      <c r="D1033" s="17"/>
      <c r="E1033" s="17"/>
      <c r="F1033" s="17"/>
      <c r="G1033" s="23"/>
      <c r="H1033" s="23"/>
      <c r="I1033" s="23"/>
      <c r="J1033" s="23"/>
      <c r="K1033" s="23"/>
      <c r="L1033" s="23" t="s">
        <v>212</v>
      </c>
      <c r="M1033" s="98" t="s">
        <v>347</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hidden="1" customHeight="1" outlineLevel="1" x14ac:dyDescent="0.35">
      <c r="A1034" s="102"/>
      <c r="B1034" s="95"/>
      <c r="C1034" s="17"/>
      <c r="D1034" s="17"/>
      <c r="E1034" s="17"/>
      <c r="F1034" s="17"/>
      <c r="G1034" s="23"/>
      <c r="H1034" s="23"/>
      <c r="I1034" s="23"/>
      <c r="J1034" s="23"/>
      <c r="K1034" s="111" t="s">
        <v>153</v>
      </c>
      <c r="L1034" s="111" t="s">
        <v>213</v>
      </c>
      <c r="M1034" s="475" t="s">
        <v>191</v>
      </c>
      <c r="N1034" s="475" t="s">
        <v>361</v>
      </c>
      <c r="O1034" s="475" t="s">
        <v>360</v>
      </c>
      <c r="P1034" s="475" t="s">
        <v>190</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hidden="1" customHeight="1" outlineLevel="1" x14ac:dyDescent="0.35">
      <c r="A1035" s="102"/>
      <c r="B1035" s="95"/>
      <c r="C1035" s="17"/>
      <c r="D1035" s="17"/>
      <c r="E1035" s="17"/>
      <c r="F1035" s="13"/>
      <c r="G1035" s="144"/>
      <c r="H1035" s="145"/>
      <c r="I1035" s="118"/>
      <c r="J1035" s="118"/>
      <c r="K1035" s="526" t="s">
        <v>373</v>
      </c>
      <c r="L1035" s="218">
        <v>0.5</v>
      </c>
      <c r="M1035" s="476">
        <v>9</v>
      </c>
      <c r="N1035" s="476">
        <v>10</v>
      </c>
      <c r="O1035" s="476">
        <v>10.5</v>
      </c>
      <c r="P1035" s="476">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hidden="1" customHeight="1" outlineLevel="1" x14ac:dyDescent="0.35">
      <c r="A1036" s="102"/>
      <c r="B1036" s="95"/>
      <c r="C1036" s="17"/>
      <c r="D1036" s="17"/>
      <c r="E1036" s="17"/>
      <c r="F1036" s="13"/>
      <c r="G1036" s="99"/>
      <c r="H1036" s="99"/>
      <c r="I1036" s="86"/>
      <c r="J1036" s="86"/>
      <c r="K1036" s="527" t="s">
        <v>374</v>
      </c>
      <c r="L1036" s="219">
        <v>0.5</v>
      </c>
      <c r="M1036" s="477">
        <v>9.5</v>
      </c>
      <c r="N1036" s="477">
        <v>10</v>
      </c>
      <c r="O1036" s="477">
        <v>11</v>
      </c>
      <c r="P1036" s="477">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hidden="1" customHeight="1" outlineLevel="1" x14ac:dyDescent="0.35">
      <c r="A1037" s="102"/>
      <c r="B1037" s="95"/>
      <c r="C1037" s="17"/>
      <c r="D1037" s="17"/>
      <c r="E1037" s="17"/>
      <c r="F1037" s="13"/>
      <c r="G1037" s="99"/>
      <c r="H1037" s="99"/>
      <c r="I1037" s="86"/>
      <c r="J1037" s="86"/>
      <c r="K1037" s="527" t="s">
        <v>375</v>
      </c>
      <c r="L1037" s="219">
        <v>0.5</v>
      </c>
      <c r="M1037" s="477">
        <v>10.5</v>
      </c>
      <c r="N1037" s="477">
        <v>11</v>
      </c>
      <c r="O1037" s="477">
        <v>11.5</v>
      </c>
      <c r="P1037" s="477">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hidden="1" customHeight="1" outlineLevel="1" x14ac:dyDescent="0.35">
      <c r="A1038" s="102"/>
      <c r="B1038" s="95"/>
      <c r="C1038" s="17"/>
      <c r="D1038" s="17"/>
      <c r="E1038" s="17"/>
      <c r="F1038" s="13"/>
      <c r="G1038" s="99"/>
      <c r="H1038" s="99"/>
      <c r="I1038" s="86"/>
      <c r="J1038" s="86"/>
      <c r="K1038" s="527" t="s">
        <v>376</v>
      </c>
      <c r="L1038" s="219">
        <v>0.5</v>
      </c>
      <c r="M1038" s="477">
        <v>11</v>
      </c>
      <c r="N1038" s="477">
        <v>11.5</v>
      </c>
      <c r="O1038" s="477">
        <v>12</v>
      </c>
      <c r="P1038" s="477">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hidden="1" customHeight="1" outlineLevel="1" x14ac:dyDescent="0.35">
      <c r="A1039" s="102"/>
      <c r="B1039" s="95"/>
      <c r="C1039" s="17"/>
      <c r="D1039" s="17"/>
      <c r="E1039" s="17"/>
      <c r="F1039" s="13"/>
      <c r="G1039" s="99"/>
      <c r="H1039" s="99"/>
      <c r="I1039" s="86"/>
      <c r="J1039" s="86"/>
      <c r="K1039" s="527" t="s">
        <v>377</v>
      </c>
      <c r="L1039" s="219">
        <v>0.5</v>
      </c>
      <c r="M1039" s="477">
        <v>10</v>
      </c>
      <c r="N1039" s="477">
        <v>11</v>
      </c>
      <c r="O1039" s="477">
        <v>12</v>
      </c>
      <c r="P1039" s="477">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hidden="1" customHeight="1" outlineLevel="1" x14ac:dyDescent="0.35">
      <c r="A1040" s="102"/>
      <c r="B1040" s="95"/>
      <c r="C1040" s="17"/>
      <c r="D1040" s="17"/>
      <c r="E1040" s="17"/>
      <c r="F1040" s="13"/>
      <c r="G1040" s="99"/>
      <c r="H1040" s="99"/>
      <c r="I1040" s="86"/>
      <c r="J1040" s="86"/>
      <c r="K1040" s="527" t="s">
        <v>378</v>
      </c>
      <c r="L1040" s="219">
        <v>0.5</v>
      </c>
      <c r="M1040" s="477">
        <v>8</v>
      </c>
      <c r="N1040" s="477">
        <v>8.5</v>
      </c>
      <c r="O1040" s="477">
        <v>9.5</v>
      </c>
      <c r="P1040" s="477">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hidden="1" customHeight="1" outlineLevel="1" x14ac:dyDescent="0.35">
      <c r="A1041" s="102"/>
      <c r="B1041" s="95"/>
      <c r="C1041" s="17"/>
      <c r="D1041" s="17"/>
      <c r="E1041" s="17"/>
      <c r="F1041" s="13"/>
      <c r="G1041" s="99"/>
      <c r="H1041" s="99"/>
      <c r="I1041" s="91"/>
      <c r="J1041" s="91"/>
      <c r="K1041" s="527" t="s">
        <v>379</v>
      </c>
      <c r="L1041" s="220">
        <v>0.5</v>
      </c>
      <c r="M1041" s="478">
        <v>7</v>
      </c>
      <c r="N1041" s="478">
        <v>8</v>
      </c>
      <c r="O1041" s="478">
        <v>9</v>
      </c>
      <c r="P1041" s="478">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hidden="1" customHeight="1" outlineLevel="1" x14ac:dyDescent="0.35">
      <c r="A1042" s="102"/>
      <c r="B1042" s="95"/>
      <c r="C1042" s="17"/>
      <c r="D1042" s="17"/>
      <c r="E1042" s="17"/>
      <c r="F1042" s="13"/>
      <c r="G1042" s="99"/>
      <c r="H1042" s="99"/>
      <c r="I1042" s="91"/>
      <c r="J1042" s="91"/>
      <c r="K1042" s="527" t="s">
        <v>380</v>
      </c>
      <c r="L1042" s="220">
        <v>0.5</v>
      </c>
      <c r="M1042" s="478">
        <v>7</v>
      </c>
      <c r="N1042" s="478">
        <v>8</v>
      </c>
      <c r="O1042" s="478">
        <v>9</v>
      </c>
      <c r="P1042" s="478">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hidden="1" customHeight="1" outlineLevel="1" x14ac:dyDescent="0.35">
      <c r="A1043" s="102"/>
      <c r="B1043" s="95"/>
      <c r="C1043" s="17"/>
      <c r="D1043" s="17"/>
      <c r="E1043" s="17"/>
      <c r="F1043" s="13"/>
      <c r="G1043" s="99"/>
      <c r="H1043" s="99"/>
      <c r="I1043" s="91"/>
      <c r="J1043" s="91"/>
      <c r="K1043" s="527" t="s">
        <v>381</v>
      </c>
      <c r="L1043" s="220">
        <v>0.5</v>
      </c>
      <c r="M1043" s="478">
        <v>6</v>
      </c>
      <c r="N1043" s="478">
        <v>7</v>
      </c>
      <c r="O1043" s="478">
        <v>8</v>
      </c>
      <c r="P1043" s="478">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hidden="1" customHeight="1" outlineLevel="1" x14ac:dyDescent="0.35">
      <c r="A1044" s="102"/>
      <c r="B1044" s="95"/>
      <c r="C1044" s="17"/>
      <c r="D1044" s="17"/>
      <c r="E1044" s="17"/>
      <c r="F1044" s="13"/>
      <c r="G1044" s="122"/>
      <c r="H1044" s="122"/>
      <c r="I1044" s="121"/>
      <c r="J1044" s="121"/>
      <c r="K1044" s="528" t="s">
        <v>382</v>
      </c>
      <c r="L1044" s="221">
        <v>0.5</v>
      </c>
      <c r="M1044" s="479">
        <v>5.5</v>
      </c>
      <c r="N1044" s="479">
        <v>6.5</v>
      </c>
      <c r="O1044" s="479">
        <v>8</v>
      </c>
      <c r="P1044" s="479">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hidden="1"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hidden="1" customHeight="1" outlineLevel="1" x14ac:dyDescent="0.35">
      <c r="A1046" s="102"/>
      <c r="B1046" s="95"/>
      <c r="C1046" s="17"/>
      <c r="D1046" s="17"/>
      <c r="E1046" s="17"/>
      <c r="F1046" s="13"/>
      <c r="G1046" s="91" t="s">
        <v>906</v>
      </c>
      <c r="H1046" s="85"/>
      <c r="I1046" s="85"/>
      <c r="J1046" s="85"/>
      <c r="K1046" s="85"/>
      <c r="L1046" s="223">
        <v>6.5</v>
      </c>
      <c r="M1046" s="85" t="s">
        <v>743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hidden="1"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hidden="1" customHeight="1" outlineLevel="1" x14ac:dyDescent="0.3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7" priority="8" stopIfTrue="1">
      <formula>OR(AND(T494=1,T495=0),AND(T494=1,T493=1))</formula>
    </cfRule>
  </conditionalFormatting>
  <conditionalFormatting sqref="J517:R616 T517:T616">
    <cfRule type="expression" dxfId="26" priority="151" stopIfTrue="1">
      <formula>AND(OFFSET($T$494,$AD517,$AC517)=1,OFFSET($T$494,$AD516,$AC517)=1)</formula>
    </cfRule>
  </conditionalFormatting>
  <conditionalFormatting sqref="J150:S150">
    <cfRule type="expression" dxfId="25" priority="11">
      <formula>J$151&lt;MIN(i_date_node_zm)</formula>
    </cfRule>
  </conditionalFormatting>
  <conditionalFormatting sqref="M462:V471">
    <cfRule type="expression" dxfId="24" priority="148" stopIfTrue="1">
      <formula>OR(AND(T494=1,T495=0),AND(T494=1,T493=1))</formula>
    </cfRule>
  </conditionalFormatting>
  <conditionalFormatting sqref="N653:N752">
    <cfRule type="expression" dxfId="23" priority="154" stopIfTrue="1">
      <formula>AND(N653&lt;$S653,OFFSET($T$494,$AD653,$AC653,1,1)&gt;0)</formula>
    </cfRule>
  </conditionalFormatting>
  <conditionalFormatting sqref="P653:P752">
    <cfRule type="expression" dxfId="22" priority="155" stopIfTrue="1">
      <formula>AND(P653&gt;$T653,OFFSET($T$494,$AD653,$AC653,1,1)&gt;0)</formula>
    </cfRule>
  </conditionalFormatting>
  <conditionalFormatting sqref="AI346">
    <cfRule type="expression" dxfId="21" priority="7">
      <formula>(AI346&lt;#REF!)</formula>
    </cfRule>
  </conditionalFormatting>
  <conditionalFormatting sqref="AI347">
    <cfRule type="expression" dxfId="20" priority="6">
      <formula>(AI347&lt;#REF!)</formula>
    </cfRule>
  </conditionalFormatting>
  <conditionalFormatting sqref="AI347:AI355">
    <cfRule type="expression" dxfId="19"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 topLeftCell="A447" workbookViewId="1">
      <selection activeCell="G486" sqref="G48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1050</v>
      </c>
      <c r="I20" s="86"/>
      <c r="J20" s="86" t="s">
        <v>373</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374</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375</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376</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377</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378</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379</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380</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381</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382</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4" customHeight="1" outlineLevel="1" collapsed="1" x14ac:dyDescent="0.3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819</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1202</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362</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953" t="s">
        <v>1262</v>
      </c>
      <c r="I57" s="954"/>
      <c r="J57" s="954"/>
      <c r="K57" s="954"/>
      <c r="L57" s="954"/>
      <c r="M57" s="954"/>
      <c r="N57" s="954"/>
      <c r="O57" s="954"/>
      <c r="P57" s="954"/>
      <c r="Q57" s="954"/>
      <c r="R57" s="954"/>
      <c r="S57" s="954"/>
      <c r="T57" s="955"/>
      <c r="U57" s="525"/>
      <c r="V57" s="525"/>
      <c r="W57" s="525"/>
      <c r="X57" s="525"/>
      <c r="Y57" s="525"/>
      <c r="Z57" s="86"/>
      <c r="AA57" s="13"/>
      <c r="AB57" s="13"/>
      <c r="AC57" s="13"/>
      <c r="AD57" s="13"/>
      <c r="AE57" s="16"/>
      <c r="AF57" s="8"/>
    </row>
    <row r="58" spans="1:32" ht="5.15" customHeight="1" outlineLevel="1" x14ac:dyDescent="0.3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4" customHeight="1" outlineLevel="1" collapsed="1" x14ac:dyDescent="0.3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128</v>
      </c>
      <c r="H71" s="23" t="s">
        <v>129</v>
      </c>
      <c r="I71" s="23"/>
      <c r="J71" s="23" t="s">
        <v>813</v>
      </c>
      <c r="K71" s="23" t="s">
        <v>386</v>
      </c>
      <c r="L71" s="23" t="s">
        <v>784</v>
      </c>
      <c r="M71" s="23" t="s">
        <v>785</v>
      </c>
      <c r="N71" s="23" t="s">
        <v>786</v>
      </c>
      <c r="O71" s="23" t="s">
        <v>787</v>
      </c>
      <c r="P71" s="23" t="s">
        <v>788</v>
      </c>
      <c r="Q71" s="23" t="s">
        <v>789</v>
      </c>
      <c r="R71" s="23" t="s">
        <v>790</v>
      </c>
      <c r="S71" s="23" t="s">
        <v>791</v>
      </c>
      <c r="T71" s="23"/>
      <c r="U71" s="23"/>
      <c r="V71" s="23"/>
      <c r="W71" s="23"/>
      <c r="X71" s="23"/>
      <c r="Y71" s="23"/>
      <c r="Z71" s="23"/>
      <c r="AA71" s="24"/>
      <c r="AB71" s="24"/>
      <c r="AC71" s="24"/>
      <c r="AD71" s="24"/>
      <c r="AE71" s="16"/>
      <c r="AF71" s="8"/>
    </row>
    <row r="72" spans="1:32" ht="5.15" customHeight="1" outlineLevel="1" x14ac:dyDescent="0.3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811</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130</v>
      </c>
      <c r="H75" s="91"/>
      <c r="I75" s="91"/>
      <c r="J75" s="97">
        <f>Annual!J79</f>
        <v>4</v>
      </c>
      <c r="K75" s="97">
        <f>Annual!K79</f>
        <v>4</v>
      </c>
      <c r="L75" s="97">
        <f>Annual!L79</f>
        <v>4</v>
      </c>
      <c r="M75" s="97">
        <f>Annual!M79</f>
        <v>4</v>
      </c>
      <c r="N75" s="97">
        <f>Annual!N79</f>
        <v>4</v>
      </c>
      <c r="O75" s="97">
        <f>Annual!O79</f>
        <v>4</v>
      </c>
      <c r="P75" s="97">
        <f>Annual!P79</f>
        <v>4</v>
      </c>
      <c r="Q75" s="97">
        <f>Annual!Q79</f>
        <v>4</v>
      </c>
      <c r="R75" s="97">
        <f>Annual!R79</f>
        <v>4</v>
      </c>
      <c r="S75" s="97">
        <f>Annual!S79</f>
        <v>4</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881</v>
      </c>
      <c r="H76" s="91"/>
      <c r="I76" s="91"/>
      <c r="J76" s="97">
        <f>Annual!J80</f>
        <v>5</v>
      </c>
      <c r="K76" s="97">
        <f>Annual!K80</f>
        <v>5</v>
      </c>
      <c r="L76" s="97">
        <f>Annual!L80</f>
        <v>5</v>
      </c>
      <c r="M76" s="97">
        <f>Annual!M80</f>
        <v>5</v>
      </c>
      <c r="N76" s="97">
        <f>Annual!N80</f>
        <v>5</v>
      </c>
      <c r="O76" s="97">
        <f>Annual!O80</f>
        <v>5</v>
      </c>
      <c r="P76" s="97">
        <f>Annual!P80</f>
        <v>5</v>
      </c>
      <c r="Q76" s="97">
        <f>Annual!Q80</f>
        <v>5</v>
      </c>
      <c r="R76" s="97">
        <f>Annual!R80</f>
        <v>5</v>
      </c>
      <c r="S76" s="97">
        <f>Annual!S80</f>
        <v>5</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812</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1139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1140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363</v>
      </c>
      <c r="K94" s="23" t="s">
        <v>364</v>
      </c>
      <c r="L94" s="23" t="s">
        <v>366</v>
      </c>
      <c r="M94" s="23" t="s">
        <v>367</v>
      </c>
      <c r="N94" s="23" t="s">
        <v>368</v>
      </c>
      <c r="O94" s="23" t="s">
        <v>370</v>
      </c>
      <c r="P94" s="23" t="s">
        <v>877</v>
      </c>
      <c r="Q94" s="23" t="s">
        <v>878</v>
      </c>
      <c r="R94" s="23" t="s">
        <v>1147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1141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962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963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365</v>
      </c>
      <c r="J113" s="98" t="s">
        <v>965</v>
      </c>
      <c r="K113" s="98"/>
      <c r="L113" s="98"/>
      <c r="M113" s="98"/>
      <c r="N113" s="98"/>
      <c r="O113" s="98"/>
      <c r="P113" s="98"/>
      <c r="Q113" s="98"/>
      <c r="R113" s="98"/>
      <c r="S113" s="23"/>
      <c r="T113" s="98" t="s">
        <v>966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446</v>
      </c>
      <c r="I114" s="23" t="s">
        <v>36</v>
      </c>
      <c r="J114" s="23" t="s">
        <v>363</v>
      </c>
      <c r="K114" s="23" t="s">
        <v>364</v>
      </c>
      <c r="L114" s="23" t="s">
        <v>366</v>
      </c>
      <c r="M114" s="23" t="s">
        <v>367</v>
      </c>
      <c r="N114" s="23" t="s">
        <v>368</v>
      </c>
      <c r="O114" s="23" t="s">
        <v>370</v>
      </c>
      <c r="P114" s="23" t="s">
        <v>877</v>
      </c>
      <c r="Q114" s="23" t="s">
        <v>878</v>
      </c>
      <c r="R114" s="23" t="s">
        <v>1147</v>
      </c>
      <c r="S114" s="23"/>
      <c r="T114" s="23" t="s">
        <v>371</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81" t="s">
        <v>813</v>
      </c>
      <c r="I117" s="732">
        <f>Annual!I121</f>
        <v>119.5681818181818</v>
      </c>
      <c r="J117" s="942">
        <f>Annual!J121</f>
        <v>0.7238791423001949</v>
      </c>
      <c r="K117" s="942">
        <f>Annual!K121</f>
        <v>0.90116959064327473</v>
      </c>
      <c r="L117" s="942">
        <f>Annual!L121</f>
        <v>1.0243664717348928</v>
      </c>
      <c r="M117" s="942">
        <f>Annual!M121</f>
        <v>1</v>
      </c>
      <c r="N117" s="942">
        <f>Annual!N121</f>
        <v>1.0750487329434699</v>
      </c>
      <c r="O117" s="942">
        <f>Annual!O121</f>
        <v>0.98684210526315785</v>
      </c>
      <c r="P117" s="942">
        <f>Annual!P121</f>
        <v>0.89122807017543859</v>
      </c>
      <c r="Q117" s="942">
        <f>Annual!Q121</f>
        <v>0.56000000000000005</v>
      </c>
      <c r="R117" s="942">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81" t="s">
        <v>386</v>
      </c>
      <c r="I118" s="732">
        <f>Annual!I122</f>
        <v>146.34696969696969</v>
      </c>
      <c r="J118" s="942">
        <f>Annual!J122</f>
        <v>0.7238791423001949</v>
      </c>
      <c r="K118" s="942">
        <f>Annual!K122</f>
        <v>0.90116959064327473</v>
      </c>
      <c r="L118" s="942">
        <f>Annual!L122</f>
        <v>1.0243664717348928</v>
      </c>
      <c r="M118" s="942">
        <f>Annual!M122</f>
        <v>1</v>
      </c>
      <c r="N118" s="942">
        <f>Annual!N122</f>
        <v>1.0750487329434699</v>
      </c>
      <c r="O118" s="942">
        <f>Annual!O122</f>
        <v>0.98684210526315785</v>
      </c>
      <c r="P118" s="942">
        <f>Annual!P122</f>
        <v>0.89122807017543859</v>
      </c>
      <c r="Q118" s="942">
        <f>Annual!Q122</f>
        <v>0.56000000000000005</v>
      </c>
      <c r="R118" s="942">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81" t="s">
        <v>784</v>
      </c>
      <c r="I119" s="732">
        <f>Annual!I123</f>
        <v>146.34696969696969</v>
      </c>
      <c r="J119" s="942">
        <f>Annual!J123</f>
        <v>0.7238791423001949</v>
      </c>
      <c r="K119" s="942">
        <f>Annual!K123</f>
        <v>0.90116959064327473</v>
      </c>
      <c r="L119" s="942">
        <f>Annual!L123</f>
        <v>1.0243664717348928</v>
      </c>
      <c r="M119" s="942">
        <f>Annual!M123</f>
        <v>1</v>
      </c>
      <c r="N119" s="942">
        <f>Annual!N123</f>
        <v>1.0750487329434699</v>
      </c>
      <c r="O119" s="942">
        <f>Annual!O123</f>
        <v>0.98684210526315785</v>
      </c>
      <c r="P119" s="942">
        <f>Annual!P123</f>
        <v>0.89122807017543859</v>
      </c>
      <c r="Q119" s="942">
        <f>Annual!Q123</f>
        <v>0.56000000000000005</v>
      </c>
      <c r="R119" s="942">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81" t="s">
        <v>785</v>
      </c>
      <c r="I120" s="732">
        <f>Annual!I124</f>
        <v>146.34696969696969</v>
      </c>
      <c r="J120" s="942">
        <f>Annual!J124</f>
        <v>0.7238791423001949</v>
      </c>
      <c r="K120" s="942">
        <f>Annual!K124</f>
        <v>0.90116959064327473</v>
      </c>
      <c r="L120" s="942">
        <f>Annual!L124</f>
        <v>1.0243664717348928</v>
      </c>
      <c r="M120" s="942">
        <f>Annual!M124</f>
        <v>1</v>
      </c>
      <c r="N120" s="942">
        <f>Annual!N124</f>
        <v>1.0750487329434699</v>
      </c>
      <c r="O120" s="942">
        <f>Annual!O124</f>
        <v>0.98684210526315785</v>
      </c>
      <c r="P120" s="942">
        <f>Annual!P124</f>
        <v>0.89122807017543859</v>
      </c>
      <c r="Q120" s="942">
        <f>Annual!Q124</f>
        <v>0.56000000000000005</v>
      </c>
      <c r="R120" s="942">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81" t="s">
        <v>786</v>
      </c>
      <c r="I121" s="732">
        <f>Annual!I125</f>
        <v>146.34696969696969</v>
      </c>
      <c r="J121" s="942">
        <f>Annual!J125</f>
        <v>0.7238791423001949</v>
      </c>
      <c r="K121" s="942">
        <f>Annual!K125</f>
        <v>0.90116959064327473</v>
      </c>
      <c r="L121" s="942">
        <f>Annual!L125</f>
        <v>1.0243664717348928</v>
      </c>
      <c r="M121" s="942">
        <f>Annual!M125</f>
        <v>1</v>
      </c>
      <c r="N121" s="942">
        <f>Annual!N125</f>
        <v>1.0750487329434699</v>
      </c>
      <c r="O121" s="942">
        <f>Annual!O125</f>
        <v>0.98684210526315785</v>
      </c>
      <c r="P121" s="942">
        <f>Annual!P125</f>
        <v>0.89122807017543859</v>
      </c>
      <c r="Q121" s="942">
        <f>Annual!Q125</f>
        <v>0.56000000000000005</v>
      </c>
      <c r="R121" s="942">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81" t="s">
        <v>787</v>
      </c>
      <c r="I122" s="732">
        <f>Annual!I126</f>
        <v>102.40384199134199</v>
      </c>
      <c r="J122" s="942">
        <f>Annual!J126</f>
        <v>0.7238791423001949</v>
      </c>
      <c r="K122" s="942">
        <f>Annual!K126</f>
        <v>0.90116959064327473</v>
      </c>
      <c r="L122" s="942">
        <f>Annual!L126</f>
        <v>1.0243664717348928</v>
      </c>
      <c r="M122" s="942">
        <f>Annual!M126</f>
        <v>1</v>
      </c>
      <c r="N122" s="942">
        <f>Annual!N126</f>
        <v>1.0750487329434699</v>
      </c>
      <c r="O122" s="942">
        <f>Annual!O126</f>
        <v>0.98684210526315785</v>
      </c>
      <c r="P122" s="942">
        <f>Annual!P126</f>
        <v>0.89122807017543859</v>
      </c>
      <c r="Q122" s="942">
        <f>Annual!Q126</f>
        <v>0.56000000000000005</v>
      </c>
      <c r="R122" s="942">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81" t="s">
        <v>788</v>
      </c>
      <c r="I123" s="732">
        <f>Annual!I127</f>
        <v>102.40384199134199</v>
      </c>
      <c r="J123" s="942">
        <f>Annual!J127</f>
        <v>0.7238791423001949</v>
      </c>
      <c r="K123" s="942">
        <f>Annual!K127</f>
        <v>0.90116959064327473</v>
      </c>
      <c r="L123" s="942">
        <f>Annual!L127</f>
        <v>1.0243664717348928</v>
      </c>
      <c r="M123" s="942">
        <f>Annual!M127</f>
        <v>1</v>
      </c>
      <c r="N123" s="942">
        <f>Annual!N127</f>
        <v>1.0750487329434699</v>
      </c>
      <c r="O123" s="942">
        <f>Annual!O127</f>
        <v>0.98684210526315785</v>
      </c>
      <c r="P123" s="942">
        <f>Annual!P127</f>
        <v>0.89122807017543859</v>
      </c>
      <c r="Q123" s="942">
        <f>Annual!Q127</f>
        <v>0.56000000000000005</v>
      </c>
      <c r="R123" s="942">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81" t="s">
        <v>789</v>
      </c>
      <c r="I124" s="732">
        <f>Annual!I128</f>
        <v>102.40384199134199</v>
      </c>
      <c r="J124" s="942">
        <f>Annual!J128</f>
        <v>0.7238791423001949</v>
      </c>
      <c r="K124" s="942">
        <f>Annual!K128</f>
        <v>0.90116959064327473</v>
      </c>
      <c r="L124" s="942">
        <f>Annual!L128</f>
        <v>1.0243664717348928</v>
      </c>
      <c r="M124" s="942">
        <f>Annual!M128</f>
        <v>1</v>
      </c>
      <c r="N124" s="942">
        <f>Annual!N128</f>
        <v>1.0750487329434699</v>
      </c>
      <c r="O124" s="942">
        <f>Annual!O128</f>
        <v>0.98684210526315785</v>
      </c>
      <c r="P124" s="942">
        <f>Annual!P128</f>
        <v>0.89122807017543859</v>
      </c>
      <c r="Q124" s="942">
        <f>Annual!Q128</f>
        <v>0.56000000000000005</v>
      </c>
      <c r="R124" s="942">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81" t="s">
        <v>790</v>
      </c>
      <c r="I125" s="732">
        <f>Annual!I129</f>
        <v>102.40384199134199</v>
      </c>
      <c r="J125" s="942">
        <f>Annual!J129</f>
        <v>0.7238791423001949</v>
      </c>
      <c r="K125" s="942">
        <f>Annual!K129</f>
        <v>0.90116959064327473</v>
      </c>
      <c r="L125" s="942">
        <f>Annual!L129</f>
        <v>1.0243664717348928</v>
      </c>
      <c r="M125" s="942">
        <f>Annual!M129</f>
        <v>1</v>
      </c>
      <c r="N125" s="942">
        <f>Annual!N129</f>
        <v>1.0750487329434699</v>
      </c>
      <c r="O125" s="942">
        <f>Annual!O129</f>
        <v>0.98684210526315785</v>
      </c>
      <c r="P125" s="942">
        <f>Annual!P129</f>
        <v>0.89122807017543859</v>
      </c>
      <c r="Q125" s="942">
        <f>Annual!Q129</f>
        <v>0.56000000000000005</v>
      </c>
      <c r="R125" s="942">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81" t="s">
        <v>791</v>
      </c>
      <c r="I126" s="732">
        <f>Annual!I130</f>
        <v>100.87323232323233</v>
      </c>
      <c r="J126" s="942">
        <f>Annual!J130</f>
        <v>0.7238791423001949</v>
      </c>
      <c r="K126" s="942">
        <f>Annual!K130</f>
        <v>0.90116959064327473</v>
      </c>
      <c r="L126" s="942">
        <f>Annual!L130</f>
        <v>1.0243664717348928</v>
      </c>
      <c r="M126" s="942">
        <f>Annual!M130</f>
        <v>1</v>
      </c>
      <c r="N126" s="942">
        <f>Annual!N130</f>
        <v>1.0750487329434699</v>
      </c>
      <c r="O126" s="942">
        <f>Annual!O130</f>
        <v>0.98684210526315785</v>
      </c>
      <c r="P126" s="942">
        <f>Annual!P130</f>
        <v>0.89122807017543859</v>
      </c>
      <c r="Q126" s="942">
        <f>Annual!Q130</f>
        <v>0.56000000000000005</v>
      </c>
      <c r="R126" s="942">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1083</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1083</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1083</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1083</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313</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72"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256</v>
      </c>
      <c r="I158" s="118"/>
      <c r="J158" s="118"/>
      <c r="K158" s="118"/>
      <c r="L158" s="119" t="s">
        <v>365</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36</v>
      </c>
      <c r="M159" s="122" t="s">
        <v>363</v>
      </c>
      <c r="N159" s="122" t="s">
        <v>364</v>
      </c>
      <c r="O159" s="122" t="s">
        <v>366</v>
      </c>
      <c r="P159" s="122" t="s">
        <v>367</v>
      </c>
      <c r="Q159" s="122" t="s">
        <v>368</v>
      </c>
      <c r="R159" s="122" t="s">
        <v>370</v>
      </c>
      <c r="S159" s="122" t="s">
        <v>877</v>
      </c>
      <c r="T159" s="122" t="s">
        <v>878</v>
      </c>
      <c r="U159" s="122" t="s">
        <v>1147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4" customHeight="1" outlineLevel="1" collapsed="1" x14ac:dyDescent="0.35">
      <c r="A170" s="6"/>
      <c r="B170" s="95"/>
      <c r="C170" s="12"/>
      <c r="D170" s="12">
        <v>0</v>
      </c>
      <c r="E170" s="12" t="s">
        <v>1</v>
      </c>
      <c r="F170" s="69"/>
      <c r="G170" s="70" t="s">
        <v>964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967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1263</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142</v>
      </c>
      <c r="I177" s="111" t="s">
        <v>143</v>
      </c>
      <c r="J177" s="111" t="s">
        <v>144</v>
      </c>
      <c r="K177" s="111" t="s">
        <v>145</v>
      </c>
      <c r="L177" s="111" t="s">
        <v>146</v>
      </c>
      <c r="M177" s="111" t="s">
        <v>318</v>
      </c>
      <c r="N177" s="111"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1143</v>
      </c>
      <c r="I178" s="113" t="s">
        <v>1143</v>
      </c>
      <c r="J178" s="113" t="s">
        <v>1143</v>
      </c>
      <c r="K178" s="113" t="s">
        <v>1143</v>
      </c>
      <c r="L178" s="113" t="s">
        <v>1143</v>
      </c>
      <c r="M178" s="113" t="s">
        <v>1142</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1303</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1302</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54</v>
      </c>
      <c r="L192" s="23" t="s">
        <v>55</v>
      </c>
      <c r="M192" s="23" t="s">
        <v>56</v>
      </c>
      <c r="N192" s="23" t="s">
        <v>57</v>
      </c>
      <c r="O192" s="23" t="s">
        <v>874</v>
      </c>
      <c r="P192" s="23" t="s">
        <v>875</v>
      </c>
      <c r="Q192" s="23" t="s">
        <v>876</v>
      </c>
      <c r="R192" s="23" t="s">
        <v>1146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504" t="s">
        <v>813</v>
      </c>
      <c r="J193" s="229">
        <v>1</v>
      </c>
      <c r="K193" s="229">
        <v>1</v>
      </c>
      <c r="L193" s="229">
        <v>1</v>
      </c>
      <c r="M193" s="229">
        <v>1</v>
      </c>
      <c r="N193" s="229">
        <v>1</v>
      </c>
      <c r="O193" s="229">
        <v>1</v>
      </c>
      <c r="P193" s="229">
        <v>1</v>
      </c>
      <c r="Q193" s="229">
        <v>1</v>
      </c>
      <c r="R193" s="228">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5" t="s">
        <v>386</v>
      </c>
      <c r="J194" s="229">
        <v>0.98044009779951102</v>
      </c>
      <c r="K194" s="229">
        <v>0.98044009779951102</v>
      </c>
      <c r="L194" s="229">
        <v>0.98044009779951102</v>
      </c>
      <c r="M194" s="229">
        <v>0.98044009779951102</v>
      </c>
      <c r="N194" s="228">
        <v>1.0195599022004891</v>
      </c>
      <c r="O194" s="228">
        <v>1.0195599022004891</v>
      </c>
      <c r="P194" s="228">
        <v>1.0195599022004891</v>
      </c>
      <c r="Q194" s="229">
        <v>0.98044009779951102</v>
      </c>
      <c r="R194" s="228">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5" t="s">
        <v>784</v>
      </c>
      <c r="J195" s="229">
        <v>0.98044009779951102</v>
      </c>
      <c r="K195" s="229">
        <v>0.98044009779951102</v>
      </c>
      <c r="L195" s="229">
        <v>0.98044009779951102</v>
      </c>
      <c r="M195" s="229">
        <v>0.98044009779951102</v>
      </c>
      <c r="N195" s="228">
        <v>1.0195599022004891</v>
      </c>
      <c r="O195" s="228">
        <v>1.0195599022004891</v>
      </c>
      <c r="P195" s="228">
        <v>1.0195599022004891</v>
      </c>
      <c r="Q195" s="229">
        <v>0.98044009779951102</v>
      </c>
      <c r="R195" s="228">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5" t="s">
        <v>785</v>
      </c>
      <c r="J196" s="229">
        <v>0.94352159468438546</v>
      </c>
      <c r="K196" s="229">
        <v>0.94352159468438546</v>
      </c>
      <c r="L196" s="229">
        <v>0.94352159468438546</v>
      </c>
      <c r="M196" s="229">
        <v>0.94352159468438546</v>
      </c>
      <c r="N196" s="228">
        <v>1.0564784053156147</v>
      </c>
      <c r="O196" s="228">
        <v>1.0564784053156147</v>
      </c>
      <c r="P196" s="228">
        <v>1.0564784053156147</v>
      </c>
      <c r="Q196" s="229">
        <v>0.94352159468438546</v>
      </c>
      <c r="R196" s="228">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5" t="s">
        <v>786</v>
      </c>
      <c r="J197" s="229">
        <v>0.94352159468438546</v>
      </c>
      <c r="K197" s="229">
        <v>0.94352159468438546</v>
      </c>
      <c r="L197" s="229">
        <v>0.94352159468438546</v>
      </c>
      <c r="M197" s="229">
        <v>0.94352159468438546</v>
      </c>
      <c r="N197" s="228">
        <v>1.0564784053156147</v>
      </c>
      <c r="O197" s="228">
        <v>1.0564784053156147</v>
      </c>
      <c r="P197" s="228">
        <v>1.0564784053156147</v>
      </c>
      <c r="Q197" s="229">
        <v>0.94352159468438546</v>
      </c>
      <c r="R197" s="228">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5" t="s">
        <v>787</v>
      </c>
      <c r="J198" s="229">
        <v>1.0304789550072568</v>
      </c>
      <c r="K198" s="229">
        <v>1.0304789550072568</v>
      </c>
      <c r="L198" s="229">
        <v>1.0304789550072568</v>
      </c>
      <c r="M198" s="229">
        <v>1.0304789550072568</v>
      </c>
      <c r="N198" s="228">
        <v>0.96952104499274316</v>
      </c>
      <c r="O198" s="228">
        <v>0.96952104499274316</v>
      </c>
      <c r="P198" s="228">
        <v>0.96952104499274316</v>
      </c>
      <c r="Q198" s="229">
        <v>1.0304789550072568</v>
      </c>
      <c r="R198" s="228">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5" t="s">
        <v>788</v>
      </c>
      <c r="J199" s="229">
        <v>1.0815709969788521</v>
      </c>
      <c r="K199" s="229">
        <v>1.0815709969788521</v>
      </c>
      <c r="L199" s="229">
        <v>1.0815709969788521</v>
      </c>
      <c r="M199" s="229">
        <v>1.0815709969788521</v>
      </c>
      <c r="N199" s="228">
        <v>0.91842900302114805</v>
      </c>
      <c r="O199" s="228">
        <v>0.91842900302114805</v>
      </c>
      <c r="P199" s="228">
        <v>0.91842900302114805</v>
      </c>
      <c r="Q199" s="229">
        <v>1.0815709969788521</v>
      </c>
      <c r="R199" s="228">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5" t="s">
        <v>789</v>
      </c>
      <c r="J200" s="229">
        <v>1.0971428571428572</v>
      </c>
      <c r="K200" s="229">
        <v>1.0971428571428572</v>
      </c>
      <c r="L200" s="229">
        <v>1.0971428571428572</v>
      </c>
      <c r="M200" s="229">
        <v>1.0971428571428572</v>
      </c>
      <c r="N200" s="228">
        <v>0.90285714285714291</v>
      </c>
      <c r="O200" s="228">
        <v>0.90285714285714291</v>
      </c>
      <c r="P200" s="228">
        <v>0.90285714285714291</v>
      </c>
      <c r="Q200" s="229">
        <v>1.0971428571428572</v>
      </c>
      <c r="R200" s="228">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5" t="s">
        <v>790</v>
      </c>
      <c r="J201" s="229">
        <v>1.125248508946322</v>
      </c>
      <c r="K201" s="229">
        <v>1.125248508946322</v>
      </c>
      <c r="L201" s="229">
        <v>1.125248508946322</v>
      </c>
      <c r="M201" s="229">
        <v>1.125248508946322</v>
      </c>
      <c r="N201" s="228">
        <v>0.874751491053678</v>
      </c>
      <c r="O201" s="228">
        <v>0.874751491053678</v>
      </c>
      <c r="P201" s="228">
        <v>0.874751491053678</v>
      </c>
      <c r="Q201" s="229">
        <v>1.125248508946322</v>
      </c>
      <c r="R201" s="228">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6" t="s">
        <v>791</v>
      </c>
      <c r="J202" s="229">
        <v>1</v>
      </c>
      <c r="K202" s="229">
        <v>1</v>
      </c>
      <c r="L202" s="229">
        <v>1</v>
      </c>
      <c r="M202" s="229">
        <v>1</v>
      </c>
      <c r="N202" s="229">
        <v>1</v>
      </c>
      <c r="O202" s="229">
        <v>1</v>
      </c>
      <c r="P202" s="229">
        <v>1</v>
      </c>
      <c r="Q202" s="229">
        <v>1</v>
      </c>
      <c r="R202" s="228">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96">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446</v>
      </c>
      <c r="J217" s="23" t="s">
        <v>745</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369</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363</v>
      </c>
      <c r="L218" s="23" t="s">
        <v>364</v>
      </c>
      <c r="M218" s="23" t="s">
        <v>366</v>
      </c>
      <c r="N218" s="23" t="s">
        <v>367</v>
      </c>
      <c r="O218" s="23" t="s">
        <v>368</v>
      </c>
      <c r="P218" s="23" t="s">
        <v>370</v>
      </c>
      <c r="Q218" s="23" t="s">
        <v>877</v>
      </c>
      <c r="R218" s="23" t="s">
        <v>878</v>
      </c>
      <c r="S218" s="23" t="s">
        <v>1147</v>
      </c>
      <c r="T218" s="23"/>
      <c r="U218" s="23"/>
      <c r="V218" s="23" t="s">
        <v>363</v>
      </c>
      <c r="W218" s="23" t="s">
        <v>364</v>
      </c>
      <c r="X218" s="23" t="s">
        <v>366</v>
      </c>
      <c r="Y218" s="23" t="s">
        <v>367</v>
      </c>
      <c r="Z218" s="23" t="s">
        <v>368</v>
      </c>
      <c r="AA218" s="23" t="s">
        <v>370</v>
      </c>
      <c r="AB218" s="23" t="s">
        <v>877</v>
      </c>
      <c r="AC218" s="23" t="s">
        <v>878</v>
      </c>
      <c r="AD218" s="23" t="s">
        <v>1147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813</v>
      </c>
      <c r="J219" s="99" t="s">
        <v>373</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371</v>
      </c>
      <c r="V219" s="128">
        <f>Annual!V232</f>
        <v>0</v>
      </c>
      <c r="W219" s="128">
        <f>Annual!W232</f>
        <v>0</v>
      </c>
      <c r="X219" s="128">
        <f>Annual!X232</f>
        <v>0</v>
      </c>
      <c r="Y219" s="128">
        <f>Annual!Y232</f>
        <v>0</v>
      </c>
      <c r="Z219" s="128">
        <f>Annual!Z232</f>
        <v>0</v>
      </c>
      <c r="AA219" s="128">
        <f>Annual!AA232</f>
        <v>0</v>
      </c>
      <c r="AB219" s="128">
        <f>Annual!AB232</f>
        <v>0</v>
      </c>
      <c r="AC219" s="241">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374</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3.3890832907181689</v>
      </c>
      <c r="W220" s="128">
        <f>Annual!W233</f>
        <v>4.2191280605870727</v>
      </c>
      <c r="X220" s="128">
        <f>Annual!X233</f>
        <v>4.7959156301936119</v>
      </c>
      <c r="Y220" s="128">
        <f>Annual!Y233</f>
        <v>4.6818358102556097</v>
      </c>
      <c r="Z220" s="128">
        <f>Annual!Z233</f>
        <v>5.0332016556646568</v>
      </c>
      <c r="AA220" s="128">
        <f>Annual!AA233</f>
        <v>4.6202327074890883</v>
      </c>
      <c r="AB220" s="128">
        <f>Annual!AB233</f>
        <v>4.1725834940523683</v>
      </c>
      <c r="AC220" s="241">
        <f>Annual!AC233*(1+$AC$214)</f>
        <v>3.2772850671789273</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375</v>
      </c>
      <c r="K221" s="128">
        <f>Annual!K234</f>
        <v>242.6954545454546</v>
      </c>
      <c r="L221" s="128">
        <f>Annual!L234</f>
        <v>242.6954545454546</v>
      </c>
      <c r="M221" s="128">
        <f>Annual!M234</f>
        <v>242.6954545454546</v>
      </c>
      <c r="N221" s="128">
        <f>Annual!N234</f>
        <v>242.6954545454546</v>
      </c>
      <c r="O221" s="128">
        <f>Annual!O234</f>
        <v>242.6954545454546</v>
      </c>
      <c r="P221" s="128">
        <f>Annual!P234</f>
        <v>242.6954545454546</v>
      </c>
      <c r="Q221" s="128">
        <f>Annual!Q234</f>
        <v>242.6954545454546</v>
      </c>
      <c r="R221" s="128">
        <f>Annual!R234</f>
        <v>242.6954545454546</v>
      </c>
      <c r="S221" s="128">
        <f>Annual!S234</f>
        <v>242.6954545454546</v>
      </c>
      <c r="T221" s="86"/>
      <c r="U221" s="99" t="s">
        <v>132</v>
      </c>
      <c r="V221" s="128">
        <f>Annual!V234</f>
        <v>8.046080059413045</v>
      </c>
      <c r="W221" s="128">
        <f>Annual!W234</f>
        <v>10.016703410439343</v>
      </c>
      <c r="X221" s="128">
        <f>Annual!X234</f>
        <v>11.386064551559324</v>
      </c>
      <c r="Y221" s="128">
        <f>Annual!Y234</f>
        <v>11.115225718268189</v>
      </c>
      <c r="Z221" s="128">
        <f>Annual!Z234</f>
        <v>11.949409324804886</v>
      </c>
      <c r="AA221" s="128">
        <f>Annual!AA234</f>
        <v>10.968972748290975</v>
      </c>
      <c r="AB221" s="128">
        <f>Annual!AB234</f>
        <v>9.9062011664565617</v>
      </c>
      <c r="AC221" s="241">
        <f>Annual!AC234*(1+$AC$214)</f>
        <v>7.7806580027877326</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376</v>
      </c>
      <c r="K222" s="128">
        <f>Annual!K235</f>
        <v>215.75795454545451</v>
      </c>
      <c r="L222" s="128">
        <f>Annual!L235</f>
        <v>215.75795454545451</v>
      </c>
      <c r="M222" s="128">
        <f>Annual!M235</f>
        <v>215.75795454545451</v>
      </c>
      <c r="N222" s="128">
        <f>Annual!N235</f>
        <v>215.75795454545451</v>
      </c>
      <c r="O222" s="128">
        <f>Annual!O235</f>
        <v>215.75795454545451</v>
      </c>
      <c r="P222" s="128">
        <f>Annual!P235</f>
        <v>215.75795454545451</v>
      </c>
      <c r="Q222" s="128">
        <f>Annual!Q235</f>
        <v>215.75795454545451</v>
      </c>
      <c r="R222" s="128">
        <f>Annual!R235</f>
        <v>215.75795454545451</v>
      </c>
      <c r="S222" s="128">
        <f>Annual!S235</f>
        <v>215.75795454545451</v>
      </c>
      <c r="T222" s="86"/>
      <c r="U222" s="99" t="s">
        <v>133</v>
      </c>
      <c r="V222" s="128">
        <f>Annual!V235</f>
        <v>15.934350448933783</v>
      </c>
      <c r="W222" s="128">
        <f>Annual!W235</f>
        <v>19.836946849446846</v>
      </c>
      <c r="X222" s="128">
        <f>Annual!X235</f>
        <v>22.548811527978195</v>
      </c>
      <c r="Y222" s="128">
        <f>Annual!Y235</f>
        <v>22.012445887445889</v>
      </c>
      <c r="Z222" s="128">
        <f>Annual!Z235</f>
        <v>23.664452060285399</v>
      </c>
      <c r="AA222" s="128">
        <f>Annual!AA235</f>
        <v>21.722808441558442</v>
      </c>
      <c r="AB222" s="128">
        <f>Annual!AB235</f>
        <v>19.618109668109668</v>
      </c>
      <c r="AC222" s="241">
        <f>Annual!AC235*(1+$AC$214)</f>
        <v>15.408712121212124</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377</v>
      </c>
      <c r="K223" s="128">
        <f>Annual!K236</f>
        <v>179.92272727272729</v>
      </c>
      <c r="L223" s="128">
        <f>Annual!L236</f>
        <v>179.92272727272729</v>
      </c>
      <c r="M223" s="128">
        <f>Annual!M236</f>
        <v>179.92272727272729</v>
      </c>
      <c r="N223" s="128">
        <f>Annual!N236</f>
        <v>179.92272727272729</v>
      </c>
      <c r="O223" s="128">
        <f>Annual!O236</f>
        <v>179.92272727272729</v>
      </c>
      <c r="P223" s="128">
        <f>Annual!P236</f>
        <v>179.92272727272729</v>
      </c>
      <c r="Q223" s="128">
        <f>Annual!Q236</f>
        <v>179.92272727272729</v>
      </c>
      <c r="R223" s="128">
        <f>Annual!R236</f>
        <v>179.92272727272729</v>
      </c>
      <c r="S223" s="128">
        <f>Annual!S236</f>
        <v>179.92272727272729</v>
      </c>
      <c r="T223" s="86"/>
      <c r="U223" s="99" t="s">
        <v>134</v>
      </c>
      <c r="V223" s="128">
        <f>Annual!V236</f>
        <v>15.761175682261211</v>
      </c>
      <c r="W223" s="128">
        <f>Annual!W236</f>
        <v>19.621358604845447</v>
      </c>
      <c r="X223" s="128">
        <f>Annual!X236</f>
        <v>22.30375069618491</v>
      </c>
      <c r="Y223" s="128">
        <f>Annual!Y236</f>
        <v>21.773214285714289</v>
      </c>
      <c r="Z223" s="128">
        <f>Annual!Z236</f>
        <v>23.407266429963805</v>
      </c>
      <c r="AA223" s="128">
        <f>Annual!AA236</f>
        <v>21.486724624060152</v>
      </c>
      <c r="AB223" s="128">
        <f>Annual!AB236</f>
        <v>19.404899749373435</v>
      </c>
      <c r="AC223" s="241">
        <f>Annual!AC236*(1+$AC$214)</f>
        <v>15.241250000000004</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378</v>
      </c>
      <c r="K224" s="128">
        <f>Annual!K237</f>
        <v>68.243181818181824</v>
      </c>
      <c r="L224" s="128">
        <f>Annual!L237</f>
        <v>68.243181818181824</v>
      </c>
      <c r="M224" s="128">
        <f>Annual!M237</f>
        <v>68.243181818181824</v>
      </c>
      <c r="N224" s="128">
        <f>Annual!N237</f>
        <v>68.243181818181824</v>
      </c>
      <c r="O224" s="128">
        <f>Annual!O237</f>
        <v>68.243181818181824</v>
      </c>
      <c r="P224" s="128">
        <f>Annual!P237</f>
        <v>68.243181818181824</v>
      </c>
      <c r="Q224" s="128">
        <f>Annual!Q237</f>
        <v>68.243181818181824</v>
      </c>
      <c r="R224" s="128">
        <f>Annual!R237</f>
        <v>68.243181818181824</v>
      </c>
      <c r="S224" s="128">
        <f>Annual!S237</f>
        <v>68.243181818181824</v>
      </c>
      <c r="T224" s="86"/>
      <c r="U224" s="99" t="s">
        <v>135</v>
      </c>
      <c r="V224" s="128">
        <f>Annual!V237</f>
        <v>0</v>
      </c>
      <c r="W224" s="128">
        <f>Annual!W237</f>
        <v>0</v>
      </c>
      <c r="X224" s="128">
        <f>Annual!X237</f>
        <v>0</v>
      </c>
      <c r="Y224" s="128">
        <f>Annual!Y237</f>
        <v>0</v>
      </c>
      <c r="Z224" s="128">
        <f>Annual!Z237</f>
        <v>0</v>
      </c>
      <c r="AA224" s="128">
        <f>Annual!AA237</f>
        <v>0</v>
      </c>
      <c r="AB224" s="128">
        <f>Annual!AB237</f>
        <v>0</v>
      </c>
      <c r="AC224" s="241">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379</v>
      </c>
      <c r="K225" s="128">
        <f>Annual!K238</f>
        <v>20.325568181818181</v>
      </c>
      <c r="L225" s="128">
        <f>Annual!L238</f>
        <v>20.325568181818181</v>
      </c>
      <c r="M225" s="128">
        <f>Annual!M238</f>
        <v>20.325568181818181</v>
      </c>
      <c r="N225" s="128">
        <f>Annual!N238</f>
        <v>20.325568181818181</v>
      </c>
      <c r="O225" s="128">
        <f>Annual!O238</f>
        <v>20.325568181818181</v>
      </c>
      <c r="P225" s="128">
        <f>Annual!P238</f>
        <v>20.325568181818181</v>
      </c>
      <c r="Q225" s="128">
        <f>Annual!Q238</f>
        <v>20.325568181818181</v>
      </c>
      <c r="R225" s="128">
        <f>Annual!R238</f>
        <v>20.325568181818181</v>
      </c>
      <c r="S225" s="128">
        <f>Annual!S238</f>
        <v>20.325568181818181</v>
      </c>
      <c r="T225" s="86"/>
      <c r="U225" s="99" t="s">
        <v>136</v>
      </c>
      <c r="V225" s="128">
        <f>Annual!V238</f>
        <v>0</v>
      </c>
      <c r="W225" s="128">
        <f>Annual!W238</f>
        <v>0</v>
      </c>
      <c r="X225" s="128">
        <f>Annual!X238</f>
        <v>0</v>
      </c>
      <c r="Y225" s="128">
        <f>Annual!Y238</f>
        <v>0</v>
      </c>
      <c r="Z225" s="128">
        <f>Annual!Z238</f>
        <v>0</v>
      </c>
      <c r="AA225" s="128">
        <f>Annual!AA238</f>
        <v>0</v>
      </c>
      <c r="AB225" s="128">
        <f>Annual!AB238</f>
        <v>0</v>
      </c>
      <c r="AC225" s="241">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380</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41">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381</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41">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382</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41">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386</v>
      </c>
      <c r="J229" s="99" t="s">
        <v>373</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371</v>
      </c>
      <c r="V229" s="128">
        <f>Annual!V242</f>
        <v>0</v>
      </c>
      <c r="W229" s="128">
        <f>Annual!W242</f>
        <v>0</v>
      </c>
      <c r="X229" s="128">
        <f>Annual!X242</f>
        <v>0</v>
      </c>
      <c r="Y229" s="128">
        <f>Annual!Y242</f>
        <v>0</v>
      </c>
      <c r="Z229" s="128">
        <f>Annual!Z242</f>
        <v>0</v>
      </c>
      <c r="AA229" s="128">
        <f>Annual!AA242</f>
        <v>0</v>
      </c>
      <c r="AB229" s="128">
        <f>Annual!AB242</f>
        <v>0</v>
      </c>
      <c r="AC229" s="241">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374</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4.759505925238412</v>
      </c>
      <c r="W230" s="128">
        <f>Annual!W243</f>
        <v>5.9251907613779933</v>
      </c>
      <c r="X230" s="128">
        <f>Annual!X243</f>
        <v>6.7352103506470602</v>
      </c>
      <c r="Y230" s="128">
        <f>Annual!Y243</f>
        <v>6.5750007799846655</v>
      </c>
      <c r="Z230" s="128">
        <f>Annual!Z243</f>
        <v>7.0684462576248412</v>
      </c>
      <c r="AA230" s="128">
        <f>Annual!AA243</f>
        <v>6.4884876118269723</v>
      </c>
      <c r="AB230" s="128">
        <f>Annual!AB243</f>
        <v>5.8598252565477367</v>
      </c>
      <c r="AC230" s="241">
        <f>Annual!AC243*(1+$AC$214)</f>
        <v>4.6025005459892663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375</v>
      </c>
      <c r="K231" s="128">
        <f>Annual!K244</f>
        <v>312.08100649350649</v>
      </c>
      <c r="L231" s="128">
        <f>Annual!L244</f>
        <v>312.08100649350649</v>
      </c>
      <c r="M231" s="128">
        <f>Annual!M244</f>
        <v>312.08100649350649</v>
      </c>
      <c r="N231" s="128">
        <f>Annual!N244</f>
        <v>312.08100649350649</v>
      </c>
      <c r="O231" s="128">
        <f>Annual!O244</f>
        <v>312.08100649350649</v>
      </c>
      <c r="P231" s="128">
        <f>Annual!P244</f>
        <v>312.08100649350649</v>
      </c>
      <c r="Q231" s="128">
        <f>Annual!Q244</f>
        <v>312.08100649350649</v>
      </c>
      <c r="R231" s="128">
        <f>Annual!R244</f>
        <v>312.08100649350649</v>
      </c>
      <c r="S231" s="128">
        <f>Annual!S244</f>
        <v>312.08100649350649</v>
      </c>
      <c r="T231" s="86"/>
      <c r="U231" s="99" t="s">
        <v>132</v>
      </c>
      <c r="V231" s="128">
        <f>Annual!V244</f>
        <v>10.112491659277113</v>
      </c>
      <c r="W231" s="128">
        <f>Annual!W244</f>
        <v>12.589214741036242</v>
      </c>
      <c r="X231" s="128">
        <f>Annual!X244</f>
        <v>14.310258157937588</v>
      </c>
      <c r="Y231" s="128">
        <f>Annual!Y244</f>
        <v>13.969861912506151</v>
      </c>
      <c r="Z231" s="128">
        <f>Annual!Z244</f>
        <v>15.018282348434976</v>
      </c>
      <c r="AA231" s="128">
        <f>Annual!AA244</f>
        <v>13.786047939973175</v>
      </c>
      <c r="AB231" s="128">
        <f>Annual!AB244</f>
        <v>12.450333072900218</v>
      </c>
      <c r="AC231" s="241">
        <f>Annual!AC244*(1+$AC$214)</f>
        <v>9.7789033387543061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376</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17.267882514929298</v>
      </c>
      <c r="W232" s="128">
        <f>Annual!W245</f>
        <v>21.497083847184097</v>
      </c>
      <c r="X232" s="128">
        <f>Annual!X245</f>
        <v>24.435902145133561</v>
      </c>
      <c r="Y232" s="128">
        <f>Annual!Y245</f>
        <v>23.854648526077099</v>
      </c>
      <c r="Z232" s="128">
        <f>Annual!Z245</f>
        <v>25.644909672770996</v>
      </c>
      <c r="AA232" s="128">
        <f>Annual!AA245</f>
        <v>23.54077157178661</v>
      </c>
      <c r="AB232" s="128">
        <f>Annual!AB245</f>
        <v>21.259932370609064</v>
      </c>
      <c r="AC232" s="241">
        <f>Annual!AC245*(1+$AC$214)</f>
        <v>16.698253968253972</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377</v>
      </c>
      <c r="K233" s="128">
        <f>Annual!K246</f>
        <v>178.28749999999997</v>
      </c>
      <c r="L233" s="128">
        <f>Annual!L246</f>
        <v>178.28749999999997</v>
      </c>
      <c r="M233" s="128">
        <f>Annual!M246</f>
        <v>178.28749999999997</v>
      </c>
      <c r="N233" s="128">
        <f>Annual!N246</f>
        <v>178.28749999999997</v>
      </c>
      <c r="O233" s="128">
        <f>Annual!O246</f>
        <v>178.28749999999997</v>
      </c>
      <c r="P233" s="128">
        <f>Annual!P246</f>
        <v>178.28749999999997</v>
      </c>
      <c r="Q233" s="128">
        <f>Annual!Q246</f>
        <v>178.28749999999997</v>
      </c>
      <c r="R233" s="128">
        <f>Annual!R246</f>
        <v>178.28749999999997</v>
      </c>
      <c r="S233" s="128">
        <f>Annual!S246</f>
        <v>178.28749999999997</v>
      </c>
      <c r="T233" s="86"/>
      <c r="U233" s="99" t="s">
        <v>134</v>
      </c>
      <c r="V233" s="128">
        <f>Annual!V246</f>
        <v>20.966190901636814</v>
      </c>
      <c r="W233" s="128">
        <f>Annual!W246</f>
        <v>26.101171546591349</v>
      </c>
      <c r="X233" s="128">
        <f>Annual!X246</f>
        <v>29.669404386185931</v>
      </c>
      <c r="Y233" s="128">
        <f>Annual!Y246</f>
        <v>28.963662131519282</v>
      </c>
      <c r="Z233" s="128">
        <f>Annual!Z246</f>
        <v>31.137348275892567</v>
      </c>
      <c r="AA233" s="128">
        <f>Annual!AA246</f>
        <v>28.582561313999289</v>
      </c>
      <c r="AB233" s="128">
        <f>Annual!AB246</f>
        <v>25.813228706687362</v>
      </c>
      <c r="AC233" s="241">
        <f>Annual!AC246*(1+$AC$214)</f>
        <v>20.2745634920635</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378</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41">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379</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41">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380</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41">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381</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41">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382</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41">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784</v>
      </c>
      <c r="J239" s="99" t="s">
        <v>373</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371</v>
      </c>
      <c r="V239" s="128">
        <f>Annual!V252</f>
        <v>0</v>
      </c>
      <c r="W239" s="128">
        <f>Annual!W252</f>
        <v>0</v>
      </c>
      <c r="X239" s="128">
        <f>Annual!X252</f>
        <v>0</v>
      </c>
      <c r="Y239" s="128">
        <f>Annual!Y252</f>
        <v>0</v>
      </c>
      <c r="Z239" s="128">
        <f>Annual!Z252</f>
        <v>0</v>
      </c>
      <c r="AA239" s="128">
        <f>Annual!AA252</f>
        <v>0</v>
      </c>
      <c r="AB239" s="128">
        <f>Annual!AB252</f>
        <v>0</v>
      </c>
      <c r="AC239" s="241">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374</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4.759505925238412</v>
      </c>
      <c r="W240" s="128">
        <f>Annual!W253</f>
        <v>5.9251907613779933</v>
      </c>
      <c r="X240" s="128">
        <f>Annual!X253</f>
        <v>6.7352103506470602</v>
      </c>
      <c r="Y240" s="128">
        <f>Annual!Y253</f>
        <v>6.5750007799846655</v>
      </c>
      <c r="Z240" s="128">
        <f>Annual!Z253</f>
        <v>7.0684462576248412</v>
      </c>
      <c r="AA240" s="128">
        <f>Annual!AA253</f>
        <v>6.4884876118269723</v>
      </c>
      <c r="AB240" s="128">
        <f>Annual!AB253</f>
        <v>5.8598252565477367</v>
      </c>
      <c r="AC240" s="241">
        <f>Annual!AC253*(1+$AC$214)</f>
        <v>4.6025005459892663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375</v>
      </c>
      <c r="K241" s="128">
        <f>Annual!K254</f>
        <v>312.08100649350649</v>
      </c>
      <c r="L241" s="128">
        <f>Annual!L254</f>
        <v>312.08100649350649</v>
      </c>
      <c r="M241" s="128">
        <f>Annual!M254</f>
        <v>312.08100649350649</v>
      </c>
      <c r="N241" s="128">
        <f>Annual!N254</f>
        <v>312.08100649350649</v>
      </c>
      <c r="O241" s="128">
        <f>Annual!O254</f>
        <v>312.08100649350649</v>
      </c>
      <c r="P241" s="128">
        <f>Annual!P254</f>
        <v>312.08100649350649</v>
      </c>
      <c r="Q241" s="128">
        <f>Annual!Q254</f>
        <v>312.08100649350649</v>
      </c>
      <c r="R241" s="128">
        <f>Annual!R254</f>
        <v>312.08100649350649</v>
      </c>
      <c r="S241" s="128">
        <f>Annual!S254</f>
        <v>312.08100649350649</v>
      </c>
      <c r="T241" s="86"/>
      <c r="U241" s="99" t="s">
        <v>132</v>
      </c>
      <c r="V241" s="128">
        <f>Annual!V254</f>
        <v>10.112491659277113</v>
      </c>
      <c r="W241" s="128">
        <f>Annual!W254</f>
        <v>12.589214741036242</v>
      </c>
      <c r="X241" s="128">
        <f>Annual!X254</f>
        <v>14.310258157937588</v>
      </c>
      <c r="Y241" s="128">
        <f>Annual!Y254</f>
        <v>13.969861912506151</v>
      </c>
      <c r="Z241" s="128">
        <f>Annual!Z254</f>
        <v>15.018282348434976</v>
      </c>
      <c r="AA241" s="128">
        <f>Annual!AA254</f>
        <v>13.786047939973175</v>
      </c>
      <c r="AB241" s="128">
        <f>Annual!AB254</f>
        <v>12.450333072900218</v>
      </c>
      <c r="AC241" s="241">
        <f>Annual!AC254*(1+$AC$214)</f>
        <v>9.7789033387543061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376</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17.267882514929298</v>
      </c>
      <c r="W242" s="128">
        <f>Annual!W255</f>
        <v>21.497083847184097</v>
      </c>
      <c r="X242" s="128">
        <f>Annual!X255</f>
        <v>24.435902145133561</v>
      </c>
      <c r="Y242" s="128">
        <f>Annual!Y255</f>
        <v>23.854648526077099</v>
      </c>
      <c r="Z242" s="128">
        <f>Annual!Z255</f>
        <v>25.644909672770996</v>
      </c>
      <c r="AA242" s="128">
        <f>Annual!AA255</f>
        <v>23.54077157178661</v>
      </c>
      <c r="AB242" s="128">
        <f>Annual!AB255</f>
        <v>21.259932370609064</v>
      </c>
      <c r="AC242" s="241">
        <f>Annual!AC255*(1+$AC$214)</f>
        <v>16.698253968253972</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377</v>
      </c>
      <c r="K243" s="128">
        <f>Annual!K256</f>
        <v>178.79999999999998</v>
      </c>
      <c r="L243" s="128">
        <f>Annual!L256</f>
        <v>178.79999999999998</v>
      </c>
      <c r="M243" s="128">
        <f>Annual!M256</f>
        <v>178.79999999999998</v>
      </c>
      <c r="N243" s="128">
        <f>Annual!N256</f>
        <v>178.79999999999998</v>
      </c>
      <c r="O243" s="128">
        <f>Annual!O256</f>
        <v>178.79999999999998</v>
      </c>
      <c r="P243" s="128">
        <f>Annual!P256</f>
        <v>178.79999999999998</v>
      </c>
      <c r="Q243" s="128">
        <f>Annual!Q256</f>
        <v>178.79999999999998</v>
      </c>
      <c r="R243" s="128">
        <f>Annual!R256</f>
        <v>178.79999999999998</v>
      </c>
      <c r="S243" s="128">
        <f>Annual!S256</f>
        <v>178.79999999999998</v>
      </c>
      <c r="T243" s="86"/>
      <c r="U243" s="99" t="s">
        <v>134</v>
      </c>
      <c r="V243" s="128">
        <f>Annual!V256</f>
        <v>15.467081314397102</v>
      </c>
      <c r="W243" s="128">
        <f>Annual!W256</f>
        <v>19.255235469626445</v>
      </c>
      <c r="X243" s="128">
        <f>Annual!X256</f>
        <v>21.887575685244858</v>
      </c>
      <c r="Y243" s="128">
        <f>Annual!Y256</f>
        <v>21.366938775510203</v>
      </c>
      <c r="Z243" s="128">
        <f>Annual!Z256</f>
        <v>22.970500457492939</v>
      </c>
      <c r="AA243" s="128">
        <f>Annual!AA256</f>
        <v>21.085794844253488</v>
      </c>
      <c r="AB243" s="128">
        <f>Annual!AB256</f>
        <v>19.042815610454706</v>
      </c>
      <c r="AC243" s="241">
        <f>Annual!AC256*(1+$AC$214)</f>
        <v>14.956857142857142</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378</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41">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379</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41">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380</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41">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381</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41">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382</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41">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785</v>
      </c>
      <c r="J249" s="99" t="s">
        <v>373</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371</v>
      </c>
      <c r="V249" s="128">
        <f>Annual!V262</f>
        <v>0</v>
      </c>
      <c r="W249" s="128">
        <f>Annual!W262</f>
        <v>0</v>
      </c>
      <c r="X249" s="128">
        <f>Annual!X262</f>
        <v>0</v>
      </c>
      <c r="Y249" s="128">
        <f>Annual!Y262</f>
        <v>0</v>
      </c>
      <c r="Z249" s="128">
        <f>Annual!Z262</f>
        <v>0</v>
      </c>
      <c r="AA249" s="128">
        <f>Annual!AA262</f>
        <v>0</v>
      </c>
      <c r="AB249" s="128">
        <f>Annual!AB262</f>
        <v>0</v>
      </c>
      <c r="AC249" s="241">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4.759505925238412</v>
      </c>
      <c r="W250" s="128">
        <f>Annual!W263</f>
        <v>5.9251907613779933</v>
      </c>
      <c r="X250" s="128">
        <f>Annual!X263</f>
        <v>6.7352103506470602</v>
      </c>
      <c r="Y250" s="128">
        <f>Annual!Y263</f>
        <v>6.5750007799846655</v>
      </c>
      <c r="Z250" s="128">
        <f>Annual!Z263</f>
        <v>7.0684462576248412</v>
      </c>
      <c r="AA250" s="128">
        <f>Annual!AA263</f>
        <v>6.4884876118269723</v>
      </c>
      <c r="AB250" s="128">
        <f>Annual!AB263</f>
        <v>5.8598252565477367</v>
      </c>
      <c r="AC250" s="241">
        <f>Annual!AC263*(1+$AC$214)</f>
        <v>4.6025005459892663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128">
        <f>Annual!K264</f>
        <v>312.08100649350649</v>
      </c>
      <c r="L251" s="128">
        <f>Annual!L264</f>
        <v>312.08100649350649</v>
      </c>
      <c r="M251" s="128">
        <f>Annual!M264</f>
        <v>312.08100649350649</v>
      </c>
      <c r="N251" s="128">
        <f>Annual!N264</f>
        <v>312.08100649350649</v>
      </c>
      <c r="O251" s="128">
        <f>Annual!O264</f>
        <v>312.08100649350649</v>
      </c>
      <c r="P251" s="128">
        <f>Annual!P264</f>
        <v>312.08100649350649</v>
      </c>
      <c r="Q251" s="128">
        <f>Annual!Q264</f>
        <v>312.08100649350649</v>
      </c>
      <c r="R251" s="128">
        <f>Annual!R264</f>
        <v>312.08100649350649</v>
      </c>
      <c r="S251" s="128">
        <f>Annual!S264</f>
        <v>312.08100649350649</v>
      </c>
      <c r="T251" s="86"/>
      <c r="U251" s="99" t="s">
        <v>132</v>
      </c>
      <c r="V251" s="128">
        <f>Annual!V264</f>
        <v>6.5731195785301235</v>
      </c>
      <c r="W251" s="128">
        <f>Annual!W264</f>
        <v>8.1829895816735583</v>
      </c>
      <c r="X251" s="128">
        <f>Annual!X264</f>
        <v>9.3016678026594324</v>
      </c>
      <c r="Y251" s="128">
        <f>Annual!Y264</f>
        <v>9.0804102431289984</v>
      </c>
      <c r="Z251" s="128">
        <f>Annual!Z264</f>
        <v>9.7618835264827357</v>
      </c>
      <c r="AA251" s="128">
        <f>Annual!AA264</f>
        <v>8.9609311609825646</v>
      </c>
      <c r="AB251" s="128">
        <f>Annual!AB264</f>
        <v>8.0927164973851422</v>
      </c>
      <c r="AC251" s="241">
        <f>Annual!AC264*(1+$AC$214)</f>
        <v>6.3562871701902992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376</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17.267882514929298</v>
      </c>
      <c r="W252" s="128">
        <f>Annual!W265</f>
        <v>21.497083847184097</v>
      </c>
      <c r="X252" s="128">
        <f>Annual!X265</f>
        <v>24.435902145133561</v>
      </c>
      <c r="Y252" s="128">
        <f>Annual!Y265</f>
        <v>23.854648526077099</v>
      </c>
      <c r="Z252" s="128">
        <f>Annual!Z265</f>
        <v>25.644909672770996</v>
      </c>
      <c r="AA252" s="128">
        <f>Annual!AA265</f>
        <v>23.54077157178661</v>
      </c>
      <c r="AB252" s="128">
        <f>Annual!AB265</f>
        <v>21.259932370609064</v>
      </c>
      <c r="AC252" s="241">
        <f>Annual!AC265*(1+$AC$214)</f>
        <v>16.698253968253972</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377</v>
      </c>
      <c r="K253" s="128">
        <f>Annual!K266</f>
        <v>178.28749999999997</v>
      </c>
      <c r="L253" s="128">
        <f>Annual!L266</f>
        <v>178.28749999999997</v>
      </c>
      <c r="M253" s="128">
        <f>Annual!M266</f>
        <v>178.28749999999997</v>
      </c>
      <c r="N253" s="128">
        <f>Annual!N266</f>
        <v>178.28749999999997</v>
      </c>
      <c r="O253" s="128">
        <f>Annual!O266</f>
        <v>178.28749999999997</v>
      </c>
      <c r="P253" s="128">
        <f>Annual!P266</f>
        <v>178.28749999999997</v>
      </c>
      <c r="Q253" s="128">
        <f>Annual!Q266</f>
        <v>178.28749999999997</v>
      </c>
      <c r="R253" s="128">
        <f>Annual!R266</f>
        <v>178.28749999999997</v>
      </c>
      <c r="S253" s="128">
        <f>Annual!S266</f>
        <v>178.28749999999997</v>
      </c>
      <c r="T253" s="86"/>
      <c r="U253" s="99" t="s">
        <v>134</v>
      </c>
      <c r="V253" s="128">
        <f>Annual!V266</f>
        <v>20.966190901636814</v>
      </c>
      <c r="W253" s="128">
        <f>Annual!W266</f>
        <v>26.101171546591349</v>
      </c>
      <c r="X253" s="128">
        <f>Annual!X266</f>
        <v>29.669404386185931</v>
      </c>
      <c r="Y253" s="128">
        <f>Annual!Y266</f>
        <v>28.963662131519282</v>
      </c>
      <c r="Z253" s="128">
        <f>Annual!Z266</f>
        <v>31.137348275892567</v>
      </c>
      <c r="AA253" s="128">
        <f>Annual!AA266</f>
        <v>28.582561313999289</v>
      </c>
      <c r="AB253" s="128">
        <f>Annual!AB266</f>
        <v>25.813228706687362</v>
      </c>
      <c r="AC253" s="241">
        <f>Annual!AC266*(1+$AC$214)</f>
        <v>20.2745634920635</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378</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41">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379</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41">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380</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41">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381</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41">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382</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41">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786</v>
      </c>
      <c r="J259" s="99" t="s">
        <v>373</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371</v>
      </c>
      <c r="V259" s="128">
        <f>Annual!V272</f>
        <v>0</v>
      </c>
      <c r="W259" s="128">
        <f>Annual!W272</f>
        <v>0</v>
      </c>
      <c r="X259" s="128">
        <f>Annual!X272</f>
        <v>0</v>
      </c>
      <c r="Y259" s="128">
        <f>Annual!Y272</f>
        <v>0</v>
      </c>
      <c r="Z259" s="128">
        <f>Annual!Z272</f>
        <v>0</v>
      </c>
      <c r="AA259" s="128">
        <f>Annual!AA272</f>
        <v>0</v>
      </c>
      <c r="AB259" s="128">
        <f>Annual!AB272</f>
        <v>0</v>
      </c>
      <c r="AC259" s="241">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4.759505925238412</v>
      </c>
      <c r="W260" s="128">
        <f>Annual!W273</f>
        <v>5.9251907613779933</v>
      </c>
      <c r="X260" s="128">
        <f>Annual!X273</f>
        <v>6.7352103506470602</v>
      </c>
      <c r="Y260" s="128">
        <f>Annual!Y273</f>
        <v>6.5750007799846655</v>
      </c>
      <c r="Z260" s="128">
        <f>Annual!Z273</f>
        <v>7.0684462576248412</v>
      </c>
      <c r="AA260" s="128">
        <f>Annual!AA273</f>
        <v>6.4884876118269723</v>
      </c>
      <c r="AB260" s="128">
        <f>Annual!AB273</f>
        <v>5.8598252565477367</v>
      </c>
      <c r="AC260" s="241">
        <f>Annual!AC273*(1+$AC$214)</f>
        <v>4.6025005459892663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128">
        <f>Annual!K274</f>
        <v>312.08100649350649</v>
      </c>
      <c r="L261" s="128">
        <f>Annual!L274</f>
        <v>312.08100649350649</v>
      </c>
      <c r="M261" s="128">
        <f>Annual!M274</f>
        <v>312.08100649350649</v>
      </c>
      <c r="N261" s="128">
        <f>Annual!N274</f>
        <v>312.08100649350649</v>
      </c>
      <c r="O261" s="128">
        <f>Annual!O274</f>
        <v>312.08100649350649</v>
      </c>
      <c r="P261" s="128">
        <f>Annual!P274</f>
        <v>312.08100649350649</v>
      </c>
      <c r="Q261" s="128">
        <f>Annual!Q274</f>
        <v>312.08100649350649</v>
      </c>
      <c r="R261" s="128">
        <f>Annual!R274</f>
        <v>312.08100649350649</v>
      </c>
      <c r="S261" s="128">
        <f>Annual!S274</f>
        <v>312.08100649350649</v>
      </c>
      <c r="T261" s="86"/>
      <c r="U261" s="99" t="s">
        <v>132</v>
      </c>
      <c r="V261" s="128">
        <f>Annual!V274</f>
        <v>6.5731195785301235</v>
      </c>
      <c r="W261" s="128">
        <f>Annual!W274</f>
        <v>8.1829895816735583</v>
      </c>
      <c r="X261" s="128">
        <f>Annual!X274</f>
        <v>9.3016678026594324</v>
      </c>
      <c r="Y261" s="128">
        <f>Annual!Y274</f>
        <v>9.0804102431289984</v>
      </c>
      <c r="Z261" s="128">
        <f>Annual!Z274</f>
        <v>9.7618835264827357</v>
      </c>
      <c r="AA261" s="128">
        <f>Annual!AA274</f>
        <v>8.9609311609825646</v>
      </c>
      <c r="AB261" s="128">
        <f>Annual!AB274</f>
        <v>8.0927164973851422</v>
      </c>
      <c r="AC261" s="241">
        <f>Annual!AC274*(1+$AC$214)</f>
        <v>6.3562871701902992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376</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17.267882514929298</v>
      </c>
      <c r="W262" s="128">
        <f>Annual!W275</f>
        <v>21.497083847184097</v>
      </c>
      <c r="X262" s="128">
        <f>Annual!X275</f>
        <v>24.435902145133561</v>
      </c>
      <c r="Y262" s="128">
        <f>Annual!Y275</f>
        <v>23.854648526077099</v>
      </c>
      <c r="Z262" s="128">
        <f>Annual!Z275</f>
        <v>25.644909672770996</v>
      </c>
      <c r="AA262" s="128">
        <f>Annual!AA275</f>
        <v>23.54077157178661</v>
      </c>
      <c r="AB262" s="128">
        <f>Annual!AB275</f>
        <v>21.259932370609064</v>
      </c>
      <c r="AC262" s="241">
        <f>Annual!AC275*(1+$AC$214)</f>
        <v>16.698253968253972</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377</v>
      </c>
      <c r="K263" s="128">
        <f>Annual!K276</f>
        <v>178.79999999999998</v>
      </c>
      <c r="L263" s="128">
        <f>Annual!L276</f>
        <v>178.79999999999998</v>
      </c>
      <c r="M263" s="128">
        <f>Annual!M276</f>
        <v>178.79999999999998</v>
      </c>
      <c r="N263" s="128">
        <f>Annual!N276</f>
        <v>178.79999999999998</v>
      </c>
      <c r="O263" s="128">
        <f>Annual!O276</f>
        <v>178.79999999999998</v>
      </c>
      <c r="P263" s="128">
        <f>Annual!P276</f>
        <v>178.79999999999998</v>
      </c>
      <c r="Q263" s="128">
        <f>Annual!Q276</f>
        <v>178.79999999999998</v>
      </c>
      <c r="R263" s="128">
        <f>Annual!R276</f>
        <v>178.79999999999998</v>
      </c>
      <c r="S263" s="128">
        <f>Annual!S276</f>
        <v>178.79999999999998</v>
      </c>
      <c r="T263" s="86"/>
      <c r="U263" s="99" t="s">
        <v>134</v>
      </c>
      <c r="V263" s="128">
        <f>Annual!V276</f>
        <v>15.467081314397102</v>
      </c>
      <c r="W263" s="128">
        <f>Annual!W276</f>
        <v>19.255235469626445</v>
      </c>
      <c r="X263" s="128">
        <f>Annual!X276</f>
        <v>21.887575685244858</v>
      </c>
      <c r="Y263" s="128">
        <f>Annual!Y276</f>
        <v>21.366938775510203</v>
      </c>
      <c r="Z263" s="128">
        <f>Annual!Z276</f>
        <v>22.970500457492939</v>
      </c>
      <c r="AA263" s="128">
        <f>Annual!AA276</f>
        <v>21.085794844253488</v>
      </c>
      <c r="AB263" s="128">
        <f>Annual!AB276</f>
        <v>19.042815610454706</v>
      </c>
      <c r="AC263" s="241">
        <f>Annual!AC276*(1+$AC$214)</f>
        <v>14.956857142857142</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378</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41">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379</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41">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380</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41">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381</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41">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382</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41">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787</v>
      </c>
      <c r="J269" s="99" t="s">
        <v>373</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371</v>
      </c>
      <c r="V269" s="128">
        <f>Annual!V282</f>
        <v>0</v>
      </c>
      <c r="W269" s="128">
        <f>Annual!W282</f>
        <v>0</v>
      </c>
      <c r="X269" s="128">
        <f>Annual!X282</f>
        <v>0</v>
      </c>
      <c r="Y269" s="128">
        <f>Annual!Y282</f>
        <v>0</v>
      </c>
      <c r="Z269" s="128">
        <f>Annual!Z282</f>
        <v>0</v>
      </c>
      <c r="AA269" s="128">
        <f>Annual!AA282</f>
        <v>0</v>
      </c>
      <c r="AB269" s="128">
        <f>Annual!AB282</f>
        <v>0</v>
      </c>
      <c r="AC269" s="241">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3.5271437032932922</v>
      </c>
      <c r="W270" s="128">
        <f>Annual!W283</f>
        <v>4.391001842015589</v>
      </c>
      <c r="X270" s="128">
        <f>Annual!X283</f>
        <v>4.9912858922327326</v>
      </c>
      <c r="Y270" s="128">
        <f>Annual!Y283</f>
        <v>4.872558825338519</v>
      </c>
      <c r="Z270" s="128">
        <f>Annual!Z283</f>
        <v>5.2382381913726972</v>
      </c>
      <c r="AA270" s="128">
        <f>Annual!AA283</f>
        <v>4.8084462092156439</v>
      </c>
      <c r="AB270" s="128">
        <f>Annual!AB283</f>
        <v>4.3425611987227501</v>
      </c>
      <c r="AC270" s="241">
        <f>Annual!AC283*(1+$AC$214)</f>
        <v>3.4107911777369635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7.7818012345179728</v>
      </c>
      <c r="W271" s="128">
        <f>Annual!W284</f>
        <v>9.6876981573115888</v>
      </c>
      <c r="X271" s="128">
        <f>Annual!X284</f>
        <v>11.012081725432058</v>
      </c>
      <c r="Y271" s="128">
        <f>Annual!Y284</f>
        <v>10.750138772876586</v>
      </c>
      <c r="Z271" s="128">
        <f>Annual!Z284</f>
        <v>11.556923066747443</v>
      </c>
      <c r="AA271" s="128">
        <f>Annual!AA284</f>
        <v>10.60868957849663</v>
      </c>
      <c r="AB271" s="128">
        <f>Annual!AB284</f>
        <v>9.5808254326689575</v>
      </c>
      <c r="AC271" s="241">
        <f>Annual!AC284*(1+$AC$214)</f>
        <v>7.5250971410136103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376</v>
      </c>
      <c r="K272" s="128">
        <f>Annual!K285</f>
        <v>212.01660984848485</v>
      </c>
      <c r="L272" s="128">
        <f>Annual!L285</f>
        <v>212.01660984848485</v>
      </c>
      <c r="M272" s="128">
        <f>Annual!M285</f>
        <v>212.01660984848485</v>
      </c>
      <c r="N272" s="128">
        <f>Annual!N285</f>
        <v>212.01660984848485</v>
      </c>
      <c r="O272" s="128">
        <f>Annual!O285</f>
        <v>212.01660984848485</v>
      </c>
      <c r="P272" s="128">
        <f>Annual!P285</f>
        <v>212.01660984848485</v>
      </c>
      <c r="Q272" s="128">
        <f>Annual!Q285</f>
        <v>212.01660984848485</v>
      </c>
      <c r="R272" s="128">
        <f>Annual!R285</f>
        <v>212.01660984848485</v>
      </c>
      <c r="S272" s="128">
        <f>Annual!S285</f>
        <v>212.01660984848485</v>
      </c>
      <c r="T272" s="86"/>
      <c r="U272" s="99" t="s">
        <v>133</v>
      </c>
      <c r="V272" s="128">
        <f>Annual!V285</f>
        <v>13.284993451290966</v>
      </c>
      <c r="W272" s="128">
        <f>Annual!W285</f>
        <v>16.538716769979299</v>
      </c>
      <c r="X272" s="128">
        <f>Annual!X285</f>
        <v>18.799687784175045</v>
      </c>
      <c r="Y272" s="128">
        <f>Annual!Y285</f>
        <v>18.352502061430634</v>
      </c>
      <c r="Z272" s="128">
        <f>Annual!Z285</f>
        <v>19.729834087483422</v>
      </c>
      <c r="AA272" s="128">
        <f>Annual!AA285</f>
        <v>18.11102177114865</v>
      </c>
      <c r="AB272" s="128">
        <f>Annual!AB285</f>
        <v>16.356264995099583</v>
      </c>
      <c r="AC272" s="241">
        <f>Annual!AC285*(1+$AC$214)</f>
        <v>12.846751443001445</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377</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20.241876775271511</v>
      </c>
      <c r="W273" s="128">
        <f>Annual!W286</f>
        <v>25.199460436806298</v>
      </c>
      <c r="X273" s="128">
        <f>Annual!X286</f>
        <v>28.644422365437403</v>
      </c>
      <c r="Y273" s="128">
        <f>Annual!Y286</f>
        <v>27.963061224489795</v>
      </c>
      <c r="Z273" s="128">
        <f>Annual!Z286</f>
        <v>30.061653538608429</v>
      </c>
      <c r="AA273" s="128">
        <f>Annual!AA286</f>
        <v>27.595126208378087</v>
      </c>
      <c r="AB273" s="128">
        <f>Annual!AB286</f>
        <v>24.921465091299677</v>
      </c>
      <c r="AC273" s="241">
        <f>Annual!AC286*(1+$AC$214)</f>
        <v>19.574142857142856</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378</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41">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379</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41">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380</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41">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381</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41">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382</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41">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788</v>
      </c>
      <c r="J279" s="99" t="s">
        <v>373</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371</v>
      </c>
      <c r="V279" s="128">
        <f>Annual!V292</f>
        <v>0</v>
      </c>
      <c r="W279" s="128">
        <f>Annual!W292</f>
        <v>0</v>
      </c>
      <c r="X279" s="128">
        <f>Annual!X292</f>
        <v>0</v>
      </c>
      <c r="Y279" s="128">
        <f>Annual!Y292</f>
        <v>0</v>
      </c>
      <c r="Z279" s="128">
        <f>Annual!Z292</f>
        <v>0</v>
      </c>
      <c r="AA279" s="128">
        <f>Annual!AA292</f>
        <v>0</v>
      </c>
      <c r="AB279" s="128">
        <f>Annual!AB292</f>
        <v>0</v>
      </c>
      <c r="AC279" s="241">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3.5271437032932922</v>
      </c>
      <c r="W280" s="128">
        <f>Annual!W293</f>
        <v>4.391001842015589</v>
      </c>
      <c r="X280" s="128">
        <f>Annual!X293</f>
        <v>4.9912858922327326</v>
      </c>
      <c r="Y280" s="128">
        <f>Annual!Y293</f>
        <v>4.872558825338519</v>
      </c>
      <c r="Z280" s="128">
        <f>Annual!Z293</f>
        <v>5.2382381913726972</v>
      </c>
      <c r="AA280" s="128">
        <f>Annual!AA293</f>
        <v>4.8084462092156439</v>
      </c>
      <c r="AB280" s="128">
        <f>Annual!AB293</f>
        <v>4.3425611987227501</v>
      </c>
      <c r="AC280" s="241">
        <f>Annual!AC293*(1+$AC$214)</f>
        <v>3.4107911777369635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7.7818012345179728</v>
      </c>
      <c r="W281" s="128">
        <f>Annual!W294</f>
        <v>9.6876981573115888</v>
      </c>
      <c r="X281" s="128">
        <f>Annual!X294</f>
        <v>11.012081725432058</v>
      </c>
      <c r="Y281" s="128">
        <f>Annual!Y294</f>
        <v>10.750138772876586</v>
      </c>
      <c r="Z281" s="128">
        <f>Annual!Z294</f>
        <v>11.556923066747443</v>
      </c>
      <c r="AA281" s="128">
        <f>Annual!AA294</f>
        <v>10.60868957849663</v>
      </c>
      <c r="AB281" s="128">
        <f>Annual!AB294</f>
        <v>9.5808254326689575</v>
      </c>
      <c r="AC281" s="241">
        <f>Annual!AC294*(1+$AC$214)</f>
        <v>7.5250971410136103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376</v>
      </c>
      <c r="K282" s="128">
        <f>Annual!K295</f>
        <v>212.01660984848485</v>
      </c>
      <c r="L282" s="128">
        <f>Annual!L295</f>
        <v>212.01660984848485</v>
      </c>
      <c r="M282" s="128">
        <f>Annual!M295</f>
        <v>212.01660984848485</v>
      </c>
      <c r="N282" s="128">
        <f>Annual!N295</f>
        <v>212.01660984848485</v>
      </c>
      <c r="O282" s="128">
        <f>Annual!O295</f>
        <v>212.01660984848485</v>
      </c>
      <c r="P282" s="128">
        <f>Annual!P295</f>
        <v>212.01660984848485</v>
      </c>
      <c r="Q282" s="128">
        <f>Annual!Q295</f>
        <v>212.01660984848485</v>
      </c>
      <c r="R282" s="128">
        <f>Annual!R295</f>
        <v>212.01660984848485</v>
      </c>
      <c r="S282" s="128">
        <f>Annual!S295</f>
        <v>212.01660984848485</v>
      </c>
      <c r="T282" s="86"/>
      <c r="U282" s="99" t="s">
        <v>133</v>
      </c>
      <c r="V282" s="128">
        <f>Annual!V295</f>
        <v>13.284993451290966</v>
      </c>
      <c r="W282" s="128">
        <f>Annual!W295</f>
        <v>16.538716769979299</v>
      </c>
      <c r="X282" s="128">
        <f>Annual!X295</f>
        <v>18.799687784175045</v>
      </c>
      <c r="Y282" s="128">
        <f>Annual!Y295</f>
        <v>18.352502061430634</v>
      </c>
      <c r="Z282" s="128">
        <f>Annual!Z295</f>
        <v>19.729834087483422</v>
      </c>
      <c r="AA282" s="128">
        <f>Annual!AA295</f>
        <v>18.11102177114865</v>
      </c>
      <c r="AB282" s="128">
        <f>Annual!AB295</f>
        <v>16.356264995099583</v>
      </c>
      <c r="AC282" s="241">
        <f>Annual!AC295*(1+$AC$214)</f>
        <v>12.846751443001445</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377</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10.051148066926572</v>
      </c>
      <c r="W283" s="128">
        <f>Annual!W296</f>
        <v>12.51284704817599</v>
      </c>
      <c r="X283" s="128">
        <f>Annual!X296</f>
        <v>14.223450408428475</v>
      </c>
      <c r="Y283" s="128">
        <f>Annual!Y296</f>
        <v>13.885119047619044</v>
      </c>
      <c r="Z283" s="128">
        <f>Annual!Z296</f>
        <v>14.927179638912094</v>
      </c>
      <c r="AA283" s="128">
        <f>Annual!AA296</f>
        <v>13.702420112781951</v>
      </c>
      <c r="AB283" s="128">
        <f>Annual!AB296</f>
        <v>12.374807852965745</v>
      </c>
      <c r="AC283" s="241">
        <f>Annual!AC296*(1+$AC$214)</f>
        <v>9.7195833333333308</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378</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41">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379</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41">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380</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41">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381</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41">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382</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41">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789</v>
      </c>
      <c r="J289" s="99" t="s">
        <v>373</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371</v>
      </c>
      <c r="V289" s="128">
        <f>Annual!V302</f>
        <v>0</v>
      </c>
      <c r="W289" s="128">
        <f>Annual!W302</f>
        <v>0</v>
      </c>
      <c r="X289" s="128">
        <f>Annual!X302</f>
        <v>0</v>
      </c>
      <c r="Y289" s="128">
        <f>Annual!Y302</f>
        <v>0</v>
      </c>
      <c r="Z289" s="128">
        <f>Annual!Z302</f>
        <v>0</v>
      </c>
      <c r="AA289" s="128">
        <f>Annual!AA302</f>
        <v>0</v>
      </c>
      <c r="AB289" s="128">
        <f>Annual!AB302</f>
        <v>0</v>
      </c>
      <c r="AC289" s="241">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3.5271437032932922</v>
      </c>
      <c r="W290" s="128">
        <f>Annual!W303</f>
        <v>4.391001842015589</v>
      </c>
      <c r="X290" s="128">
        <f>Annual!X303</f>
        <v>4.9912858922327326</v>
      </c>
      <c r="Y290" s="128">
        <f>Annual!Y303</f>
        <v>4.872558825338519</v>
      </c>
      <c r="Z290" s="128">
        <f>Annual!Z303</f>
        <v>5.2382381913726972</v>
      </c>
      <c r="AA290" s="128">
        <f>Annual!AA303</f>
        <v>4.8084462092156439</v>
      </c>
      <c r="AB290" s="128">
        <f>Annual!AB303</f>
        <v>4.3425611987227501</v>
      </c>
      <c r="AC290" s="241">
        <f>Annual!AC303*(1+$AC$214)</f>
        <v>3.4107911777369635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5.058170802436682</v>
      </c>
      <c r="W291" s="128">
        <f>Annual!W304</f>
        <v>6.2970038022525321</v>
      </c>
      <c r="X291" s="128">
        <f>Annual!X304</f>
        <v>7.1578531215308381</v>
      </c>
      <c r="Y291" s="128">
        <f>Annual!Y304</f>
        <v>6.9875902023697805</v>
      </c>
      <c r="Z291" s="128">
        <f>Annual!Z304</f>
        <v>7.511999993385837</v>
      </c>
      <c r="AA291" s="128">
        <f>Annual!AA304</f>
        <v>6.8956482260228098</v>
      </c>
      <c r="AB291" s="128">
        <f>Annual!AB304</f>
        <v>6.2275365312348221</v>
      </c>
      <c r="AC291" s="241">
        <f>Annual!AC304*(1+$AC$214)</f>
        <v>4.8913131416588467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376</v>
      </c>
      <c r="K292" s="128">
        <f>Annual!K305</f>
        <v>212.01660984848485</v>
      </c>
      <c r="L292" s="128">
        <f>Annual!L305</f>
        <v>212.01660984848485</v>
      </c>
      <c r="M292" s="128">
        <f>Annual!M305</f>
        <v>212.01660984848485</v>
      </c>
      <c r="N292" s="128">
        <f>Annual!N305</f>
        <v>212.01660984848485</v>
      </c>
      <c r="O292" s="128">
        <f>Annual!O305</f>
        <v>212.01660984848485</v>
      </c>
      <c r="P292" s="128">
        <f>Annual!P305</f>
        <v>212.01660984848485</v>
      </c>
      <c r="Q292" s="128">
        <f>Annual!Q305</f>
        <v>212.01660984848485</v>
      </c>
      <c r="R292" s="128">
        <f>Annual!R305</f>
        <v>212.01660984848485</v>
      </c>
      <c r="S292" s="128">
        <f>Annual!S305</f>
        <v>212.01660984848485</v>
      </c>
      <c r="T292" s="86"/>
      <c r="U292" s="99" t="s">
        <v>133</v>
      </c>
      <c r="V292" s="128">
        <f>Annual!V305</f>
        <v>13.284993451290966</v>
      </c>
      <c r="W292" s="128">
        <f>Annual!W305</f>
        <v>16.538716769979299</v>
      </c>
      <c r="X292" s="128">
        <f>Annual!X305</f>
        <v>18.799687784175045</v>
      </c>
      <c r="Y292" s="128">
        <f>Annual!Y305</f>
        <v>18.352502061430634</v>
      </c>
      <c r="Z292" s="128">
        <f>Annual!Z305</f>
        <v>19.729834087483422</v>
      </c>
      <c r="AA292" s="128">
        <f>Annual!AA305</f>
        <v>18.11102177114865</v>
      </c>
      <c r="AB292" s="128">
        <f>Annual!AB305</f>
        <v>16.356264995099583</v>
      </c>
      <c r="AC292" s="241">
        <f>Annual!AC305*(1+$AC$214)</f>
        <v>12.846751443001445</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377</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20.241876775271511</v>
      </c>
      <c r="W293" s="128">
        <f>Annual!W306</f>
        <v>25.199460436806298</v>
      </c>
      <c r="X293" s="128">
        <f>Annual!X306</f>
        <v>28.644422365437403</v>
      </c>
      <c r="Y293" s="128">
        <f>Annual!Y306</f>
        <v>27.963061224489795</v>
      </c>
      <c r="Z293" s="128">
        <f>Annual!Z306</f>
        <v>30.061653538608429</v>
      </c>
      <c r="AA293" s="128">
        <f>Annual!AA306</f>
        <v>27.595126208378087</v>
      </c>
      <c r="AB293" s="128">
        <f>Annual!AB306</f>
        <v>24.921465091299677</v>
      </c>
      <c r="AC293" s="241">
        <f>Annual!AC306*(1+$AC$214)</f>
        <v>19.574142857142856</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378</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41">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379</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41">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380</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41">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381</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41">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382</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41">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790</v>
      </c>
      <c r="J299" s="99" t="s">
        <v>373</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371</v>
      </c>
      <c r="V299" s="128">
        <f>Annual!V312</f>
        <v>0</v>
      </c>
      <c r="W299" s="128">
        <f>Annual!W312</f>
        <v>0</v>
      </c>
      <c r="X299" s="128">
        <f>Annual!X312</f>
        <v>0</v>
      </c>
      <c r="Y299" s="128">
        <f>Annual!Y312</f>
        <v>0</v>
      </c>
      <c r="Z299" s="128">
        <f>Annual!Z312</f>
        <v>0</v>
      </c>
      <c r="AA299" s="128">
        <f>Annual!AA312</f>
        <v>0</v>
      </c>
      <c r="AB299" s="128">
        <f>Annual!AB312</f>
        <v>0</v>
      </c>
      <c r="AC299" s="241">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3.5271437032932922</v>
      </c>
      <c r="W300" s="128">
        <f>Annual!W313</f>
        <v>4.391001842015589</v>
      </c>
      <c r="X300" s="128">
        <f>Annual!X313</f>
        <v>4.9912858922327326</v>
      </c>
      <c r="Y300" s="128">
        <f>Annual!Y313</f>
        <v>4.872558825338519</v>
      </c>
      <c r="Z300" s="128">
        <f>Annual!Z313</f>
        <v>5.2382381913726972</v>
      </c>
      <c r="AA300" s="128">
        <f>Annual!AA313</f>
        <v>4.8084462092156439</v>
      </c>
      <c r="AB300" s="128">
        <f>Annual!AB313</f>
        <v>4.3425611987227501</v>
      </c>
      <c r="AC300" s="241">
        <f>Annual!AC313*(1+$AC$214)</f>
        <v>3.4107911777369635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5.058170802436682</v>
      </c>
      <c r="W301" s="128">
        <f>Annual!W314</f>
        <v>6.2970038022525321</v>
      </c>
      <c r="X301" s="128">
        <f>Annual!X314</f>
        <v>7.1578531215308381</v>
      </c>
      <c r="Y301" s="128">
        <f>Annual!Y314</f>
        <v>6.9875902023697805</v>
      </c>
      <c r="Z301" s="128">
        <f>Annual!Z314</f>
        <v>7.511999993385837</v>
      </c>
      <c r="AA301" s="128">
        <f>Annual!AA314</f>
        <v>6.8956482260228098</v>
      </c>
      <c r="AB301" s="128">
        <f>Annual!AB314</f>
        <v>6.2275365312348221</v>
      </c>
      <c r="AC301" s="241">
        <f>Annual!AC314*(1+$AC$214)</f>
        <v>4.8913131416588467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376</v>
      </c>
      <c r="K302" s="128">
        <f>Annual!K315</f>
        <v>212.01660984848485</v>
      </c>
      <c r="L302" s="128">
        <f>Annual!L315</f>
        <v>212.01660984848485</v>
      </c>
      <c r="M302" s="128">
        <f>Annual!M315</f>
        <v>212.01660984848485</v>
      </c>
      <c r="N302" s="128">
        <f>Annual!N315</f>
        <v>212.01660984848485</v>
      </c>
      <c r="O302" s="128">
        <f>Annual!O315</f>
        <v>212.01660984848485</v>
      </c>
      <c r="P302" s="128">
        <f>Annual!P315</f>
        <v>212.01660984848485</v>
      </c>
      <c r="Q302" s="128">
        <f>Annual!Q315</f>
        <v>212.01660984848485</v>
      </c>
      <c r="R302" s="128">
        <f>Annual!R315</f>
        <v>212.01660984848485</v>
      </c>
      <c r="S302" s="128">
        <f>Annual!S315</f>
        <v>212.01660984848485</v>
      </c>
      <c r="T302" s="86"/>
      <c r="U302" s="99" t="s">
        <v>133</v>
      </c>
      <c r="V302" s="128">
        <f>Annual!V315</f>
        <v>13.284993451290966</v>
      </c>
      <c r="W302" s="128">
        <f>Annual!W315</f>
        <v>16.538716769979299</v>
      </c>
      <c r="X302" s="128">
        <f>Annual!X315</f>
        <v>18.799687784175045</v>
      </c>
      <c r="Y302" s="128">
        <f>Annual!Y315</f>
        <v>18.352502061430634</v>
      </c>
      <c r="Z302" s="128">
        <f>Annual!Z315</f>
        <v>19.729834087483422</v>
      </c>
      <c r="AA302" s="128">
        <f>Annual!AA315</f>
        <v>18.11102177114865</v>
      </c>
      <c r="AB302" s="128">
        <f>Annual!AB315</f>
        <v>16.356264995099583</v>
      </c>
      <c r="AC302" s="241">
        <f>Annual!AC315*(1+$AC$214)</f>
        <v>12.846751443001445</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377</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10.051148066926572</v>
      </c>
      <c r="W303" s="128">
        <f>Annual!W316</f>
        <v>12.51284704817599</v>
      </c>
      <c r="X303" s="128">
        <f>Annual!X316</f>
        <v>14.223450408428475</v>
      </c>
      <c r="Y303" s="128">
        <f>Annual!Y316</f>
        <v>13.885119047619044</v>
      </c>
      <c r="Z303" s="128">
        <f>Annual!Z316</f>
        <v>14.927179638912094</v>
      </c>
      <c r="AA303" s="128">
        <f>Annual!AA316</f>
        <v>13.702420112781951</v>
      </c>
      <c r="AB303" s="128">
        <f>Annual!AB316</f>
        <v>12.374807852965745</v>
      </c>
      <c r="AC303" s="241">
        <f>Annual!AC316*(1+$AC$214)</f>
        <v>9.7195833333333308</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378</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41">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379</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41">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380</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41">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381</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41">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382</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41">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791</v>
      </c>
      <c r="J309" s="99" t="s">
        <v>373</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371</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41">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41">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41">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376</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41">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377</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41">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378</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41">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379</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41">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380</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41">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381</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41">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382</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41">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446</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369</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363</v>
      </c>
      <c r="L332" s="23" t="s">
        <v>364</v>
      </c>
      <c r="M332" s="23" t="s">
        <v>366</v>
      </c>
      <c r="N332" s="23" t="s">
        <v>367</v>
      </c>
      <c r="O332" s="23" t="s">
        <v>368</v>
      </c>
      <c r="P332" s="23" t="s">
        <v>370</v>
      </c>
      <c r="Q332" s="23" t="s">
        <v>877</v>
      </c>
      <c r="R332" s="23" t="s">
        <v>878</v>
      </c>
      <c r="S332" s="23" t="s">
        <v>1147</v>
      </c>
      <c r="T332" s="23"/>
      <c r="U332" s="23"/>
      <c r="V332" s="23" t="s">
        <v>363</v>
      </c>
      <c r="W332" s="23" t="s">
        <v>364</v>
      </c>
      <c r="X332" s="23" t="s">
        <v>366</v>
      </c>
      <c r="Y332" s="23" t="s">
        <v>367</v>
      </c>
      <c r="Z332" s="23" t="s">
        <v>368</v>
      </c>
      <c r="AA332" s="23" t="s">
        <v>370</v>
      </c>
      <c r="AB332" s="23" t="s">
        <v>877</v>
      </c>
      <c r="AC332" s="23" t="s">
        <v>878</v>
      </c>
      <c r="AD332" s="23" t="s">
        <v>1147</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813</v>
      </c>
      <c r="J333" s="99" t="s">
        <v>371</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371</v>
      </c>
      <c r="V333" s="128">
        <f>Annual!V346</f>
        <v>0</v>
      </c>
      <c r="W333" s="128">
        <f>Annual!W346</f>
        <v>0</v>
      </c>
      <c r="X333" s="128">
        <f>Annual!X346</f>
        <v>0</v>
      </c>
      <c r="Y333" s="128">
        <f>Annual!Y346</f>
        <v>0</v>
      </c>
      <c r="Z333" s="128">
        <f>Annual!Z346</f>
        <v>0</v>
      </c>
      <c r="AA333" s="128">
        <f>Annual!AA346</f>
        <v>0</v>
      </c>
      <c r="AB333" s="128">
        <f>Annual!AB346</f>
        <v>0</v>
      </c>
      <c r="AC333" s="241">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5.3823076365393261</v>
      </c>
      <c r="W334" s="128">
        <f>Annual!W347</f>
        <v>6.7005273202427098</v>
      </c>
      <c r="X334" s="128">
        <f>Annual!X347</f>
        <v>7.6165414380003131</v>
      </c>
      <c r="Y334" s="128">
        <f>Annual!Y347</f>
        <v>7.4353677596463568</v>
      </c>
      <c r="Z334" s="128">
        <f>Annual!Z347</f>
        <v>7.993382688976542</v>
      </c>
      <c r="AA334" s="128">
        <f>Annual!AA347</f>
        <v>7.3375339733352201</v>
      </c>
      <c r="AB334" s="128">
        <f>Annual!AB347</f>
        <v>6.6266084594742969</v>
      </c>
      <c r="AC334" s="241">
        <f>Annual!AC347*(1+$AC$214)</f>
        <v>5.2047574317524505</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132</v>
      </c>
      <c r="K335" s="128">
        <f>Annual!K348</f>
        <v>383.42670454545453</v>
      </c>
      <c r="L335" s="128">
        <f>Annual!L348</f>
        <v>383.42670454545453</v>
      </c>
      <c r="M335" s="128">
        <f>Annual!M348</f>
        <v>383.42670454545453</v>
      </c>
      <c r="N335" s="128">
        <f>Annual!N348</f>
        <v>383.42670454545453</v>
      </c>
      <c r="O335" s="128">
        <f>Annual!O348</f>
        <v>383.42670454545453</v>
      </c>
      <c r="P335" s="128">
        <f>Annual!P348</f>
        <v>383.42670454545453</v>
      </c>
      <c r="Q335" s="128">
        <f>Annual!Q348</f>
        <v>383.42670454545453</v>
      </c>
      <c r="R335" s="128">
        <f>Annual!R348</f>
        <v>383.42670454545453</v>
      </c>
      <c r="S335" s="128">
        <f>Annual!S348</f>
        <v>383.42670454545453</v>
      </c>
      <c r="T335" s="86"/>
      <c r="U335" s="99" t="s">
        <v>132</v>
      </c>
      <c r="V335" s="128">
        <f>Annual!V348</f>
        <v>8.5436467246530547</v>
      </c>
      <c r="W335" s="128">
        <f>Annual!W348</f>
        <v>10.636132707168727</v>
      </c>
      <c r="X335" s="128">
        <f>Annual!X348</f>
        <v>12.090174643342346</v>
      </c>
      <c r="Y335" s="128">
        <f>Annual!Y348</f>
        <v>11.802587235080159</v>
      </c>
      <c r="Z335" s="128">
        <f>Annual!Z348</f>
        <v>12.688356452527696</v>
      </c>
      <c r="AA335" s="128">
        <f>Annual!AA348</f>
        <v>11.647290034618578</v>
      </c>
      <c r="AB335" s="128">
        <f>Annual!AB348</f>
        <v>10.518797044597756</v>
      </c>
      <c r="AC335" s="241">
        <f>Annual!AC348*(1+$AC$214)</f>
        <v>8.2618110645561114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133</v>
      </c>
      <c r="K336" s="128">
        <f>Annual!K349</f>
        <v>1080.939204545454</v>
      </c>
      <c r="L336" s="128">
        <f>Annual!L349</f>
        <v>1080.939204545454</v>
      </c>
      <c r="M336" s="128">
        <f>Annual!M349</f>
        <v>1080.939204545454</v>
      </c>
      <c r="N336" s="128">
        <f>Annual!N349</f>
        <v>1080.939204545454</v>
      </c>
      <c r="O336" s="128">
        <f>Annual!O349</f>
        <v>1080.939204545454</v>
      </c>
      <c r="P336" s="128">
        <f>Annual!P349</f>
        <v>1080.939204545454</v>
      </c>
      <c r="Q336" s="128">
        <f>Annual!Q349</f>
        <v>1080.939204545454</v>
      </c>
      <c r="R336" s="128">
        <f>Annual!R349</f>
        <v>1080.939204545454</v>
      </c>
      <c r="S336" s="128">
        <f>Annual!S349</f>
        <v>1080.939204545454</v>
      </c>
      <c r="T336" s="86"/>
      <c r="U336" s="99" t="s">
        <v>133</v>
      </c>
      <c r="V336" s="128">
        <f>Annual!V349</f>
        <v>25.744714690767314</v>
      </c>
      <c r="W336" s="128">
        <f>Annual!W349</f>
        <v>32.050037973722169</v>
      </c>
      <c r="X336" s="128">
        <f>Annual!X349</f>
        <v>36.431527049948095</v>
      </c>
      <c r="Y336" s="128">
        <f>Annual!Y349</f>
        <v>35.564935064935057</v>
      </c>
      <c r="Z336" s="128">
        <f>Annual!Z349</f>
        <v>38.234038378775217</v>
      </c>
      <c r="AA336" s="128">
        <f>Annual!AA349</f>
        <v>35.096975393028018</v>
      </c>
      <c r="AB336" s="128">
        <f>Annual!AB349</f>
        <v>31.696468443836856</v>
      </c>
      <c r="AC336" s="241">
        <f>Annual!AC349*(1+$AC$214)</f>
        <v>24.895454545454541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134</v>
      </c>
      <c r="K337" s="128">
        <f>Annual!K350</f>
        <v>1358.3</v>
      </c>
      <c r="L337" s="128">
        <f>Annual!L350</f>
        <v>1358.3</v>
      </c>
      <c r="M337" s="128">
        <f>Annual!M350</f>
        <v>1358.3</v>
      </c>
      <c r="N337" s="128">
        <f>Annual!N350</f>
        <v>1358.3</v>
      </c>
      <c r="O337" s="128">
        <f>Annual!O350</f>
        <v>1358.3</v>
      </c>
      <c r="P337" s="128">
        <f>Annual!P350</f>
        <v>1358.3</v>
      </c>
      <c r="Q337" s="128">
        <f>Annual!Q350</f>
        <v>1358.3</v>
      </c>
      <c r="R337" s="128">
        <f>Annual!R350</f>
        <v>1358.3</v>
      </c>
      <c r="S337" s="128">
        <f>Annual!S350</f>
        <v>1358.3</v>
      </c>
      <c r="T337" s="86"/>
      <c r="U337" s="99" t="s">
        <v>134</v>
      </c>
      <c r="V337" s="128">
        <f>Annual!V350</f>
        <v>22.457410287081341</v>
      </c>
      <c r="W337" s="128">
        <f>Annual!W350</f>
        <v>27.957616199589882</v>
      </c>
      <c r="X337" s="128">
        <f>Annual!X350</f>
        <v>31.779639439507864</v>
      </c>
      <c r="Y337" s="128">
        <f>Annual!Y350</f>
        <v>31.023701298701301</v>
      </c>
      <c r="Z337" s="128">
        <f>Annual!Z350</f>
        <v>33.351990772385513</v>
      </c>
      <c r="AA337" s="128">
        <f>Annual!AA350</f>
        <v>30.615494702665757</v>
      </c>
      <c r="AB337" s="128">
        <f>Annual!AB350</f>
        <v>27.649193438140809</v>
      </c>
      <c r="AC337" s="241">
        <f>Annual!AC350*(1+$AC$214)</f>
        <v>21.716590909090915</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135</v>
      </c>
      <c r="K338" s="128">
        <f>Annual!K351</f>
        <v>831.99886363636358</v>
      </c>
      <c r="L338" s="128">
        <f>Annual!L351</f>
        <v>831.99886363636358</v>
      </c>
      <c r="M338" s="128">
        <f>Annual!M351</f>
        <v>831.99886363636358</v>
      </c>
      <c r="N338" s="128">
        <f>Annual!N351</f>
        <v>831.99886363636358</v>
      </c>
      <c r="O338" s="128">
        <f>Annual!O351</f>
        <v>831.99886363636358</v>
      </c>
      <c r="P338" s="128">
        <f>Annual!P351</f>
        <v>831.99886363636358</v>
      </c>
      <c r="Q338" s="128">
        <f>Annual!Q351</f>
        <v>831.99886363636358</v>
      </c>
      <c r="R338" s="128">
        <f>Annual!R351</f>
        <v>831.99886363636358</v>
      </c>
      <c r="S338" s="128">
        <f>Annual!S351</f>
        <v>831.99886363636358</v>
      </c>
      <c r="T338" s="86"/>
      <c r="U338" s="99" t="s">
        <v>135</v>
      </c>
      <c r="V338" s="128">
        <f>Annual!V351</f>
        <v>0</v>
      </c>
      <c r="W338" s="128">
        <f>Annual!W351</f>
        <v>0</v>
      </c>
      <c r="X338" s="128">
        <f>Annual!X351</f>
        <v>0</v>
      </c>
      <c r="Y338" s="128">
        <f>Annual!Y351</f>
        <v>0</v>
      </c>
      <c r="Z338" s="128">
        <f>Annual!Z351</f>
        <v>0</v>
      </c>
      <c r="AA338" s="128">
        <f>Annual!AA351</f>
        <v>0</v>
      </c>
      <c r="AB338" s="128">
        <f>Annual!AB351</f>
        <v>0</v>
      </c>
      <c r="AC338" s="241">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136</v>
      </c>
      <c r="K339" s="128">
        <f>Annual!K352</f>
        <v>156.66874999999999</v>
      </c>
      <c r="L339" s="128">
        <f>Annual!L352</f>
        <v>156.66874999999999</v>
      </c>
      <c r="M339" s="128">
        <f>Annual!M352</f>
        <v>156.66874999999999</v>
      </c>
      <c r="N339" s="128">
        <f>Annual!N352</f>
        <v>156.66874999999999</v>
      </c>
      <c r="O339" s="128">
        <f>Annual!O352</f>
        <v>156.66874999999999</v>
      </c>
      <c r="P339" s="128">
        <f>Annual!P352</f>
        <v>156.66874999999999</v>
      </c>
      <c r="Q339" s="128">
        <f>Annual!Q352</f>
        <v>156.66874999999999</v>
      </c>
      <c r="R339" s="128">
        <f>Annual!R352</f>
        <v>156.66874999999999</v>
      </c>
      <c r="S339" s="128">
        <f>Annual!S352</f>
        <v>156.66874999999999</v>
      </c>
      <c r="T339" s="86"/>
      <c r="U339" s="99" t="s">
        <v>136</v>
      </c>
      <c r="V339" s="128">
        <f>Annual!V352</f>
        <v>0</v>
      </c>
      <c r="W339" s="128">
        <f>Annual!W352</f>
        <v>0</v>
      </c>
      <c r="X339" s="128">
        <f>Annual!X352</f>
        <v>0</v>
      </c>
      <c r="Y339" s="128">
        <f>Annual!Y352</f>
        <v>0</v>
      </c>
      <c r="Z339" s="128">
        <f>Annual!Z352</f>
        <v>0</v>
      </c>
      <c r="AA339" s="128">
        <f>Annual!AA352</f>
        <v>0</v>
      </c>
      <c r="AB339" s="128">
        <f>Annual!AB352</f>
        <v>0</v>
      </c>
      <c r="AC339" s="241">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41">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41">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41">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386</v>
      </c>
      <c r="J343" s="99" t="s">
        <v>371</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371</v>
      </c>
      <c r="V343" s="128">
        <f>Annual!V356</f>
        <v>0</v>
      </c>
      <c r="W343" s="128">
        <f>Annual!W356</f>
        <v>0</v>
      </c>
      <c r="X343" s="128">
        <f>Annual!X356</f>
        <v>0</v>
      </c>
      <c r="Y343" s="128">
        <f>Annual!Y356</f>
        <v>0</v>
      </c>
      <c r="Z343" s="128">
        <f>Annual!Z356</f>
        <v>0</v>
      </c>
      <c r="AA343" s="128">
        <f>Annual!AA356</f>
        <v>0</v>
      </c>
      <c r="AB343" s="128">
        <f>Annual!AB356</f>
        <v>0</v>
      </c>
      <c r="AC343" s="241">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6.7675613329803364</v>
      </c>
      <c r="W344" s="128">
        <f>Annual!W357</f>
        <v>8.425053465024396</v>
      </c>
      <c r="X344" s="128">
        <f>Annual!X357</f>
        <v>9.5768236986163107</v>
      </c>
      <c r="Y344" s="128">
        <f>Annual!Y357</f>
        <v>9.3490210416558845</v>
      </c>
      <c r="Z344" s="128">
        <f>Annual!Z357</f>
        <v>10.050653225093997</v>
      </c>
      <c r="AA344" s="128">
        <f>Annual!AA357</f>
        <v>9.2260076068972534</v>
      </c>
      <c r="AB344" s="128">
        <f>Annual!AB357</f>
        <v>8.3321099809845425</v>
      </c>
      <c r="AC344" s="241">
        <f>Annual!AC357*(1+$AC$214)</f>
        <v>6.5443147291591197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132</v>
      </c>
      <c r="K345" s="128">
        <f>Annual!K358</f>
        <v>564.81899350649348</v>
      </c>
      <c r="L345" s="128">
        <f>Annual!L358</f>
        <v>564.81899350649348</v>
      </c>
      <c r="M345" s="128">
        <f>Annual!M358</f>
        <v>564.81899350649348</v>
      </c>
      <c r="N345" s="128">
        <f>Annual!N358</f>
        <v>564.81899350649348</v>
      </c>
      <c r="O345" s="128">
        <f>Annual!O358</f>
        <v>564.81899350649348</v>
      </c>
      <c r="P345" s="128">
        <f>Annual!P358</f>
        <v>564.81899350649348</v>
      </c>
      <c r="Q345" s="128">
        <f>Annual!Q358</f>
        <v>564.81899350649348</v>
      </c>
      <c r="R345" s="128">
        <f>Annual!R358</f>
        <v>564.81899350649348</v>
      </c>
      <c r="S345" s="128">
        <f>Annual!S358</f>
        <v>564.81899350649348</v>
      </c>
      <c r="T345" s="86"/>
      <c r="U345" s="99" t="s">
        <v>132</v>
      </c>
      <c r="V345" s="128">
        <f>Annual!V358</f>
        <v>10.767238393153251</v>
      </c>
      <c r="W345" s="128">
        <f>Annual!W358</f>
        <v>13.40432020776827</v>
      </c>
      <c r="X345" s="128">
        <f>Annual!X358</f>
        <v>15.236794871689872</v>
      </c>
      <c r="Y345" s="128">
        <f>Annual!Y358</f>
        <v>14.874359218224365</v>
      </c>
      <c r="Z345" s="128">
        <f>Annual!Z358</f>
        <v>15.990661030898126</v>
      </c>
      <c r="AA345" s="128">
        <f>Annual!AA358</f>
        <v>14.678643965352991</v>
      </c>
      <c r="AB345" s="128">
        <f>Annual!AB358</f>
        <v>13.256446461154345</v>
      </c>
      <c r="AC345" s="241">
        <f>Annual!AC358*(1+$AC$214)</f>
        <v>10.412051452757057</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133</v>
      </c>
      <c r="K346" s="128">
        <f>Annual!K359</f>
        <v>1364.4483766233766</v>
      </c>
      <c r="L346" s="128">
        <f>Annual!L359</f>
        <v>1364.4483766233766</v>
      </c>
      <c r="M346" s="128">
        <f>Annual!M359</f>
        <v>1364.4483766233766</v>
      </c>
      <c r="N346" s="128">
        <f>Annual!N359</f>
        <v>1364.4483766233766</v>
      </c>
      <c r="O346" s="128">
        <f>Annual!O359</f>
        <v>1364.4483766233766</v>
      </c>
      <c r="P346" s="128">
        <f>Annual!P359</f>
        <v>1364.4483766233766</v>
      </c>
      <c r="Q346" s="128">
        <f>Annual!Q359</f>
        <v>1364.4483766233766</v>
      </c>
      <c r="R346" s="128">
        <f>Annual!R359</f>
        <v>1364.4483766233766</v>
      </c>
      <c r="S346" s="128">
        <f>Annual!S359</f>
        <v>1364.4483766233766</v>
      </c>
      <c r="T346" s="86"/>
      <c r="U346" s="99" t="s">
        <v>133</v>
      </c>
      <c r="V346" s="128">
        <f>Annual!V359</f>
        <v>33.272681729576462</v>
      </c>
      <c r="W346" s="128">
        <f>Annual!W359</f>
        <v>41.421733576365142</v>
      </c>
      <c r="X346" s="128">
        <f>Annual!X359</f>
        <v>47.084406217564108</v>
      </c>
      <c r="Y346" s="128">
        <f>Annual!Y359</f>
        <v>45.964415584415576</v>
      </c>
      <c r="Z346" s="128">
        <f>Annual!Z359</f>
        <v>49.413986734513045</v>
      </c>
      <c r="AA346" s="128">
        <f>Annual!AA359</f>
        <v>45.359620642515367</v>
      </c>
      <c r="AB346" s="128">
        <f>Annual!AB359</f>
        <v>40.964777398040546</v>
      </c>
      <c r="AC346" s="241">
        <f>Annual!AC359*(1+$AC$214)</f>
        <v>32.175090909090905</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134</v>
      </c>
      <c r="K347" s="128">
        <f>Annual!K360</f>
        <v>1632.4190476190477</v>
      </c>
      <c r="L347" s="128">
        <f>Annual!L360</f>
        <v>1632.4190476190477</v>
      </c>
      <c r="M347" s="128">
        <f>Annual!M360</f>
        <v>1632.4190476190477</v>
      </c>
      <c r="N347" s="128">
        <f>Annual!N360</f>
        <v>1632.4190476190477</v>
      </c>
      <c r="O347" s="128">
        <f>Annual!O360</f>
        <v>1632.4190476190477</v>
      </c>
      <c r="P347" s="128">
        <f>Annual!P360</f>
        <v>1632.4190476190477</v>
      </c>
      <c r="Q347" s="128">
        <f>Annual!Q360</f>
        <v>1632.4190476190477</v>
      </c>
      <c r="R347" s="128">
        <f>Annual!R360</f>
        <v>1632.4190476190477</v>
      </c>
      <c r="S347" s="128">
        <f>Annual!S360</f>
        <v>1632.4190476190477</v>
      </c>
      <c r="T347" s="86"/>
      <c r="U347" s="99" t="s">
        <v>134</v>
      </c>
      <c r="V347" s="128">
        <f>Annual!V360</f>
        <v>30.246904220427609</v>
      </c>
      <c r="W347" s="128">
        <f>Annual!W360</f>
        <v>37.654891129941248</v>
      </c>
      <c r="X347" s="128">
        <f>Annual!X360</f>
        <v>42.802607157222859</v>
      </c>
      <c r="Y347" s="128">
        <f>Annual!Y360</f>
        <v>41.784467120181404</v>
      </c>
      <c r="Z347" s="128">
        <f>Annual!Z360</f>
        <v>44.920338434269098</v>
      </c>
      <c r="AA347" s="128">
        <f>Annual!AA360</f>
        <v>41.234671500179012</v>
      </c>
      <c r="AB347" s="128">
        <f>Annual!AB360</f>
        <v>37.23948999482834</v>
      </c>
      <c r="AC347" s="241">
        <f>Annual!AC360*(1+$AC$214)</f>
        <v>29.249126984126988</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41">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41">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41">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41">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41">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784</v>
      </c>
      <c r="J353" s="99" t="s">
        <v>371</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371</v>
      </c>
      <c r="V353" s="128">
        <f>Annual!V366</f>
        <v>0</v>
      </c>
      <c r="W353" s="128">
        <f>Annual!W366</f>
        <v>0</v>
      </c>
      <c r="X353" s="128">
        <f>Annual!X366</f>
        <v>0</v>
      </c>
      <c r="Y353" s="128">
        <f>Annual!Y366</f>
        <v>0</v>
      </c>
      <c r="Z353" s="128">
        <f>Annual!Z366</f>
        <v>0</v>
      </c>
      <c r="AA353" s="128">
        <f>Annual!AA366</f>
        <v>0</v>
      </c>
      <c r="AB353" s="128">
        <f>Annual!AB366</f>
        <v>0</v>
      </c>
      <c r="AC353" s="241">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6.7675613329803364</v>
      </c>
      <c r="W354" s="128">
        <f>Annual!W367</f>
        <v>8.425053465024396</v>
      </c>
      <c r="X354" s="128">
        <f>Annual!X367</f>
        <v>9.5768236986163107</v>
      </c>
      <c r="Y354" s="128">
        <f>Annual!Y367</f>
        <v>9.3490210416558845</v>
      </c>
      <c r="Z354" s="128">
        <f>Annual!Z367</f>
        <v>10.050653225093997</v>
      </c>
      <c r="AA354" s="128">
        <f>Annual!AA367</f>
        <v>9.2260076068972534</v>
      </c>
      <c r="AB354" s="128">
        <f>Annual!AB367</f>
        <v>8.3321099809845425</v>
      </c>
      <c r="AC354" s="241">
        <f>Annual!AC367*(1+$AC$214)</f>
        <v>6.5443147291591197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132</v>
      </c>
      <c r="K355" s="128">
        <f>Annual!K368</f>
        <v>564.81899350649348</v>
      </c>
      <c r="L355" s="128">
        <f>Annual!L368</f>
        <v>564.81899350649348</v>
      </c>
      <c r="M355" s="128">
        <f>Annual!M368</f>
        <v>564.81899350649348</v>
      </c>
      <c r="N355" s="128">
        <f>Annual!N368</f>
        <v>564.81899350649348</v>
      </c>
      <c r="O355" s="128">
        <f>Annual!O368</f>
        <v>564.81899350649348</v>
      </c>
      <c r="P355" s="128">
        <f>Annual!P368</f>
        <v>564.81899350649348</v>
      </c>
      <c r="Q355" s="128">
        <f>Annual!Q368</f>
        <v>564.81899350649348</v>
      </c>
      <c r="R355" s="128">
        <f>Annual!R368</f>
        <v>564.81899350649348</v>
      </c>
      <c r="S355" s="128">
        <f>Annual!S368</f>
        <v>564.81899350649348</v>
      </c>
      <c r="T355" s="86"/>
      <c r="U355" s="99" t="s">
        <v>132</v>
      </c>
      <c r="V355" s="128">
        <f>Annual!V368</f>
        <v>10.767238393153251</v>
      </c>
      <c r="W355" s="128">
        <f>Annual!W368</f>
        <v>13.40432020776827</v>
      </c>
      <c r="X355" s="128">
        <f>Annual!X368</f>
        <v>15.236794871689872</v>
      </c>
      <c r="Y355" s="128">
        <f>Annual!Y368</f>
        <v>14.874359218224365</v>
      </c>
      <c r="Z355" s="128">
        <f>Annual!Z368</f>
        <v>15.990661030898126</v>
      </c>
      <c r="AA355" s="128">
        <f>Annual!AA368</f>
        <v>14.678643965352991</v>
      </c>
      <c r="AB355" s="128">
        <f>Annual!AB368</f>
        <v>13.256446461154345</v>
      </c>
      <c r="AC355" s="241">
        <f>Annual!AC368*(1+$AC$214)</f>
        <v>10.412051452757057</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133</v>
      </c>
      <c r="K356" s="128">
        <f>Annual!K369</f>
        <v>1364.4483766233766</v>
      </c>
      <c r="L356" s="128">
        <f>Annual!L369</f>
        <v>1364.4483766233766</v>
      </c>
      <c r="M356" s="128">
        <f>Annual!M369</f>
        <v>1364.4483766233766</v>
      </c>
      <c r="N356" s="128">
        <f>Annual!N369</f>
        <v>1364.4483766233766</v>
      </c>
      <c r="O356" s="128">
        <f>Annual!O369</f>
        <v>1364.4483766233766</v>
      </c>
      <c r="P356" s="128">
        <f>Annual!P369</f>
        <v>1364.4483766233766</v>
      </c>
      <c r="Q356" s="128">
        <f>Annual!Q369</f>
        <v>1364.4483766233766</v>
      </c>
      <c r="R356" s="128">
        <f>Annual!R369</f>
        <v>1364.4483766233766</v>
      </c>
      <c r="S356" s="128">
        <f>Annual!S369</f>
        <v>1364.4483766233766</v>
      </c>
      <c r="T356" s="86"/>
      <c r="U356" s="99" t="s">
        <v>133</v>
      </c>
      <c r="V356" s="128">
        <f>Annual!V369</f>
        <v>33.272681729576462</v>
      </c>
      <c r="W356" s="128">
        <f>Annual!W369</f>
        <v>41.421733576365142</v>
      </c>
      <c r="X356" s="128">
        <f>Annual!X369</f>
        <v>47.084406217564108</v>
      </c>
      <c r="Y356" s="128">
        <f>Annual!Y369</f>
        <v>45.964415584415576</v>
      </c>
      <c r="Z356" s="128">
        <f>Annual!Z369</f>
        <v>49.413986734513045</v>
      </c>
      <c r="AA356" s="128">
        <f>Annual!AA369</f>
        <v>45.359620642515367</v>
      </c>
      <c r="AB356" s="128">
        <f>Annual!AB369</f>
        <v>40.964777398040546</v>
      </c>
      <c r="AC356" s="241">
        <f>Annual!AC369*(1+$AC$214)</f>
        <v>32.175090909090905</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134</v>
      </c>
      <c r="K357" s="128">
        <f>Annual!K370</f>
        <v>1365.8546428571431</v>
      </c>
      <c r="L357" s="128">
        <f>Annual!L370</f>
        <v>1365.8546428571431</v>
      </c>
      <c r="M357" s="128">
        <f>Annual!M370</f>
        <v>1365.8546428571431</v>
      </c>
      <c r="N357" s="128">
        <f>Annual!N370</f>
        <v>1365.8546428571431</v>
      </c>
      <c r="O357" s="128">
        <f>Annual!O370</f>
        <v>1365.8546428571431</v>
      </c>
      <c r="P357" s="128">
        <f>Annual!P370</f>
        <v>1365.8546428571431</v>
      </c>
      <c r="Q357" s="128">
        <f>Annual!Q370</f>
        <v>1365.8546428571431</v>
      </c>
      <c r="R357" s="128">
        <f>Annual!R370</f>
        <v>1365.8546428571431</v>
      </c>
      <c r="S357" s="128">
        <f>Annual!S370</f>
        <v>1365.8546428571431</v>
      </c>
      <c r="T357" s="86"/>
      <c r="U357" s="99" t="s">
        <v>134</v>
      </c>
      <c r="V357" s="128">
        <f>Annual!V370</f>
        <v>20.0836205444166</v>
      </c>
      <c r="W357" s="128">
        <f>Annual!W370</f>
        <v>25.002444533953934</v>
      </c>
      <c r="X357" s="128">
        <f>Annual!X370</f>
        <v>28.42047285873414</v>
      </c>
      <c r="Y357" s="128">
        <f>Annual!Y370</f>
        <v>27.744438775510208</v>
      </c>
      <c r="Z357" s="128">
        <f>Annual!Z370</f>
        <v>29.826623751839925</v>
      </c>
      <c r="AA357" s="128">
        <f>Annual!AA370</f>
        <v>27.379380370569283</v>
      </c>
      <c r="AB357" s="128">
        <f>Annual!AB370</f>
        <v>24.726622627998569</v>
      </c>
      <c r="AC357" s="241">
        <f>Annual!AC370*(1+$AC$214)</f>
        <v>19.421107142857149</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41">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41">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41">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41">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41">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785</v>
      </c>
      <c r="J363" s="99" t="s">
        <v>371</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371</v>
      </c>
      <c r="V363" s="128">
        <f>Annual!V376</f>
        <v>0</v>
      </c>
      <c r="W363" s="128">
        <f>Annual!W376</f>
        <v>0</v>
      </c>
      <c r="X363" s="128">
        <f>Annual!X376</f>
        <v>0</v>
      </c>
      <c r="Y363" s="128">
        <f>Annual!Y376</f>
        <v>0</v>
      </c>
      <c r="Z363" s="128">
        <f>Annual!Z376</f>
        <v>0</v>
      </c>
      <c r="AA363" s="128">
        <f>Annual!AA376</f>
        <v>0</v>
      </c>
      <c r="AB363" s="128">
        <f>Annual!AB376</f>
        <v>0</v>
      </c>
      <c r="AC363" s="241">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6.7675613329803364</v>
      </c>
      <c r="W364" s="128">
        <f>Annual!W377</f>
        <v>8.425053465024396</v>
      </c>
      <c r="X364" s="128">
        <f>Annual!X377</f>
        <v>9.5768236986163107</v>
      </c>
      <c r="Y364" s="128">
        <f>Annual!Y377</f>
        <v>9.3490210416558845</v>
      </c>
      <c r="Z364" s="128">
        <f>Annual!Z377</f>
        <v>10.050653225093997</v>
      </c>
      <c r="AA364" s="128">
        <f>Annual!AA377</f>
        <v>9.2260076068972534</v>
      </c>
      <c r="AB364" s="128">
        <f>Annual!AB377</f>
        <v>8.3321099809845425</v>
      </c>
      <c r="AC364" s="241">
        <f>Annual!AC377*(1+$AC$214)</f>
        <v>6.5443147291591197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132</v>
      </c>
      <c r="K365" s="128">
        <f>Annual!K378</f>
        <v>564.81899350649348</v>
      </c>
      <c r="L365" s="128">
        <f>Annual!L378</f>
        <v>564.81899350649348</v>
      </c>
      <c r="M365" s="128">
        <f>Annual!M378</f>
        <v>564.81899350649348</v>
      </c>
      <c r="N365" s="128">
        <f>Annual!N378</f>
        <v>564.81899350649348</v>
      </c>
      <c r="O365" s="128">
        <f>Annual!O378</f>
        <v>564.81899350649348</v>
      </c>
      <c r="P365" s="128">
        <f>Annual!P378</f>
        <v>564.81899350649348</v>
      </c>
      <c r="Q365" s="128">
        <f>Annual!Q378</f>
        <v>564.81899350649348</v>
      </c>
      <c r="R365" s="128">
        <f>Annual!R378</f>
        <v>564.81899350649348</v>
      </c>
      <c r="S365" s="128">
        <f>Annual!S378</f>
        <v>564.81899350649348</v>
      </c>
      <c r="T365" s="86"/>
      <c r="U365" s="99" t="s">
        <v>132</v>
      </c>
      <c r="V365" s="128">
        <f>Annual!V378</f>
        <v>6.9987049555496128</v>
      </c>
      <c r="W365" s="128">
        <f>Annual!W378</f>
        <v>8.7128081350493769</v>
      </c>
      <c r="X365" s="128">
        <f>Annual!X378</f>
        <v>9.9039166665984162</v>
      </c>
      <c r="Y365" s="128">
        <f>Annual!Y378</f>
        <v>9.6683334918458375</v>
      </c>
      <c r="Z365" s="128">
        <f>Annual!Z378</f>
        <v>10.393929670083782</v>
      </c>
      <c r="AA365" s="128">
        <f>Annual!AA378</f>
        <v>9.5411185774794447</v>
      </c>
      <c r="AB365" s="128">
        <f>Annual!AB378</f>
        <v>8.6166901997503249</v>
      </c>
      <c r="AC365" s="241">
        <f>Annual!AC378*(1+$AC$214)</f>
        <v>6.7678334442920871</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133</v>
      </c>
      <c r="K366" s="128">
        <f>Annual!K379</f>
        <v>1364.4483766233766</v>
      </c>
      <c r="L366" s="128">
        <f>Annual!L379</f>
        <v>1364.4483766233766</v>
      </c>
      <c r="M366" s="128">
        <f>Annual!M379</f>
        <v>1364.4483766233766</v>
      </c>
      <c r="N366" s="128">
        <f>Annual!N379</f>
        <v>1364.4483766233766</v>
      </c>
      <c r="O366" s="128">
        <f>Annual!O379</f>
        <v>1364.4483766233766</v>
      </c>
      <c r="P366" s="128">
        <f>Annual!P379</f>
        <v>1364.4483766233766</v>
      </c>
      <c r="Q366" s="128">
        <f>Annual!Q379</f>
        <v>1364.4483766233766</v>
      </c>
      <c r="R366" s="128">
        <f>Annual!R379</f>
        <v>1364.4483766233766</v>
      </c>
      <c r="S366" s="128">
        <f>Annual!S379</f>
        <v>1364.4483766233766</v>
      </c>
      <c r="T366" s="86"/>
      <c r="U366" s="99" t="s">
        <v>133</v>
      </c>
      <c r="V366" s="128">
        <f>Annual!V379</f>
        <v>33.272681729576462</v>
      </c>
      <c r="W366" s="128">
        <f>Annual!W379</f>
        <v>41.421733576365142</v>
      </c>
      <c r="X366" s="128">
        <f>Annual!X379</f>
        <v>47.084406217564108</v>
      </c>
      <c r="Y366" s="128">
        <f>Annual!Y379</f>
        <v>45.964415584415576</v>
      </c>
      <c r="Z366" s="128">
        <f>Annual!Z379</f>
        <v>49.413986734513045</v>
      </c>
      <c r="AA366" s="128">
        <f>Annual!AA379</f>
        <v>45.359620642515367</v>
      </c>
      <c r="AB366" s="128">
        <f>Annual!AB379</f>
        <v>40.964777398040546</v>
      </c>
      <c r="AC366" s="241">
        <f>Annual!AC379*(1+$AC$214)</f>
        <v>32.175090909090905</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134</v>
      </c>
      <c r="K367" s="128">
        <f>Annual!K380</f>
        <v>1632.4190476190477</v>
      </c>
      <c r="L367" s="128">
        <f>Annual!L380</f>
        <v>1632.4190476190477</v>
      </c>
      <c r="M367" s="128">
        <f>Annual!M380</f>
        <v>1632.4190476190477</v>
      </c>
      <c r="N367" s="128">
        <f>Annual!N380</f>
        <v>1632.4190476190477</v>
      </c>
      <c r="O367" s="128">
        <f>Annual!O380</f>
        <v>1632.4190476190477</v>
      </c>
      <c r="P367" s="128">
        <f>Annual!P380</f>
        <v>1632.4190476190477</v>
      </c>
      <c r="Q367" s="128">
        <f>Annual!Q380</f>
        <v>1632.4190476190477</v>
      </c>
      <c r="R367" s="128">
        <f>Annual!R380</f>
        <v>1632.4190476190477</v>
      </c>
      <c r="S367" s="128">
        <f>Annual!S380</f>
        <v>1632.4190476190477</v>
      </c>
      <c r="T367" s="86"/>
      <c r="U367" s="99" t="s">
        <v>134</v>
      </c>
      <c r="V367" s="128">
        <f>Annual!V380</f>
        <v>30.246904220427609</v>
      </c>
      <c r="W367" s="128">
        <f>Annual!W380</f>
        <v>37.654891129941248</v>
      </c>
      <c r="X367" s="128">
        <f>Annual!X380</f>
        <v>42.802607157222859</v>
      </c>
      <c r="Y367" s="128">
        <f>Annual!Y380</f>
        <v>41.784467120181404</v>
      </c>
      <c r="Z367" s="128">
        <f>Annual!Z380</f>
        <v>44.920338434269098</v>
      </c>
      <c r="AA367" s="128">
        <f>Annual!AA380</f>
        <v>41.234671500179012</v>
      </c>
      <c r="AB367" s="128">
        <f>Annual!AB380</f>
        <v>37.23948999482834</v>
      </c>
      <c r="AC367" s="241">
        <f>Annual!AC380*(1+$AC$214)</f>
        <v>29.249126984126988</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41">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41">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41">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41">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41">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786</v>
      </c>
      <c r="J373" s="99" t="s">
        <v>371</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371</v>
      </c>
      <c r="V373" s="128">
        <f>Annual!V386</f>
        <v>0</v>
      </c>
      <c r="W373" s="128">
        <f>Annual!W386</f>
        <v>0</v>
      </c>
      <c r="X373" s="128">
        <f>Annual!X386</f>
        <v>0</v>
      </c>
      <c r="Y373" s="128">
        <f>Annual!Y386</f>
        <v>0</v>
      </c>
      <c r="Z373" s="128">
        <f>Annual!Z386</f>
        <v>0</v>
      </c>
      <c r="AA373" s="128">
        <f>Annual!AA386</f>
        <v>0</v>
      </c>
      <c r="AB373" s="128">
        <f>Annual!AB386</f>
        <v>0</v>
      </c>
      <c r="AC373" s="241">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6.7675613329803364</v>
      </c>
      <c r="W374" s="128">
        <f>Annual!W387</f>
        <v>8.425053465024396</v>
      </c>
      <c r="X374" s="128">
        <f>Annual!X387</f>
        <v>9.5768236986163107</v>
      </c>
      <c r="Y374" s="128">
        <f>Annual!Y387</f>
        <v>9.3490210416558845</v>
      </c>
      <c r="Z374" s="128">
        <f>Annual!Z387</f>
        <v>10.050653225093997</v>
      </c>
      <c r="AA374" s="128">
        <f>Annual!AA387</f>
        <v>9.2260076068972534</v>
      </c>
      <c r="AB374" s="128">
        <f>Annual!AB387</f>
        <v>8.3321099809845425</v>
      </c>
      <c r="AC374" s="241">
        <f>Annual!AC387*(1+$AC$214)</f>
        <v>6.5443147291591197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132</v>
      </c>
      <c r="K375" s="128">
        <f>Annual!K388</f>
        <v>564.81899350649348</v>
      </c>
      <c r="L375" s="128">
        <f>Annual!L388</f>
        <v>564.81899350649348</v>
      </c>
      <c r="M375" s="128">
        <f>Annual!M388</f>
        <v>564.81899350649348</v>
      </c>
      <c r="N375" s="128">
        <f>Annual!N388</f>
        <v>564.81899350649348</v>
      </c>
      <c r="O375" s="128">
        <f>Annual!O388</f>
        <v>564.81899350649348</v>
      </c>
      <c r="P375" s="128">
        <f>Annual!P388</f>
        <v>564.81899350649348</v>
      </c>
      <c r="Q375" s="128">
        <f>Annual!Q388</f>
        <v>564.81899350649348</v>
      </c>
      <c r="R375" s="128">
        <f>Annual!R388</f>
        <v>564.81899350649348</v>
      </c>
      <c r="S375" s="128">
        <f>Annual!S388</f>
        <v>564.81899350649348</v>
      </c>
      <c r="T375" s="86"/>
      <c r="U375" s="99" t="s">
        <v>132</v>
      </c>
      <c r="V375" s="128">
        <f>Annual!V388</f>
        <v>6.9987049555496128</v>
      </c>
      <c r="W375" s="128">
        <f>Annual!W388</f>
        <v>8.7128081350493769</v>
      </c>
      <c r="X375" s="128">
        <f>Annual!X388</f>
        <v>9.9039166665984162</v>
      </c>
      <c r="Y375" s="128">
        <f>Annual!Y388</f>
        <v>9.6683334918458375</v>
      </c>
      <c r="Z375" s="128">
        <f>Annual!Z388</f>
        <v>10.393929670083782</v>
      </c>
      <c r="AA375" s="128">
        <f>Annual!AA388</f>
        <v>9.5411185774794447</v>
      </c>
      <c r="AB375" s="128">
        <f>Annual!AB388</f>
        <v>8.6166901997503249</v>
      </c>
      <c r="AC375" s="241">
        <f>Annual!AC388*(1+$AC$214)</f>
        <v>6.7678334442920871</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133</v>
      </c>
      <c r="K376" s="128">
        <f>Annual!K389</f>
        <v>1364.4483766233766</v>
      </c>
      <c r="L376" s="128">
        <f>Annual!L389</f>
        <v>1364.4483766233766</v>
      </c>
      <c r="M376" s="128">
        <f>Annual!M389</f>
        <v>1364.4483766233766</v>
      </c>
      <c r="N376" s="128">
        <f>Annual!N389</f>
        <v>1364.4483766233766</v>
      </c>
      <c r="O376" s="128">
        <f>Annual!O389</f>
        <v>1364.4483766233766</v>
      </c>
      <c r="P376" s="128">
        <f>Annual!P389</f>
        <v>1364.4483766233766</v>
      </c>
      <c r="Q376" s="128">
        <f>Annual!Q389</f>
        <v>1364.4483766233766</v>
      </c>
      <c r="R376" s="128">
        <f>Annual!R389</f>
        <v>1364.4483766233766</v>
      </c>
      <c r="S376" s="128">
        <f>Annual!S389</f>
        <v>1364.4483766233766</v>
      </c>
      <c r="T376" s="86"/>
      <c r="U376" s="99" t="s">
        <v>133</v>
      </c>
      <c r="V376" s="128">
        <f>Annual!V389</f>
        <v>33.272681729576462</v>
      </c>
      <c r="W376" s="128">
        <f>Annual!W389</f>
        <v>41.421733576365142</v>
      </c>
      <c r="X376" s="128">
        <f>Annual!X389</f>
        <v>47.084406217564108</v>
      </c>
      <c r="Y376" s="128">
        <f>Annual!Y389</f>
        <v>45.964415584415576</v>
      </c>
      <c r="Z376" s="128">
        <f>Annual!Z389</f>
        <v>49.413986734513045</v>
      </c>
      <c r="AA376" s="128">
        <f>Annual!AA389</f>
        <v>45.359620642515367</v>
      </c>
      <c r="AB376" s="128">
        <f>Annual!AB389</f>
        <v>40.964777398040546</v>
      </c>
      <c r="AC376" s="241">
        <f>Annual!AC389*(1+$AC$214)</f>
        <v>32.175090909090905</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134</v>
      </c>
      <c r="K377" s="128">
        <f>Annual!K390</f>
        <v>1365.8546428571431</v>
      </c>
      <c r="L377" s="128">
        <f>Annual!L390</f>
        <v>1365.8546428571431</v>
      </c>
      <c r="M377" s="128">
        <f>Annual!M390</f>
        <v>1365.8546428571431</v>
      </c>
      <c r="N377" s="128">
        <f>Annual!N390</f>
        <v>1365.8546428571431</v>
      </c>
      <c r="O377" s="128">
        <f>Annual!O390</f>
        <v>1365.8546428571431</v>
      </c>
      <c r="P377" s="128">
        <f>Annual!P390</f>
        <v>1365.8546428571431</v>
      </c>
      <c r="Q377" s="128">
        <f>Annual!Q390</f>
        <v>1365.8546428571431</v>
      </c>
      <c r="R377" s="128">
        <f>Annual!R390</f>
        <v>1365.8546428571431</v>
      </c>
      <c r="S377" s="128">
        <f>Annual!S390</f>
        <v>1365.8546428571431</v>
      </c>
      <c r="T377" s="86"/>
      <c r="U377" s="99" t="s">
        <v>134</v>
      </c>
      <c r="V377" s="128">
        <f>Annual!V390</f>
        <v>20.0836205444166</v>
      </c>
      <c r="W377" s="128">
        <f>Annual!W390</f>
        <v>25.002444533953934</v>
      </c>
      <c r="X377" s="128">
        <f>Annual!X390</f>
        <v>28.42047285873414</v>
      </c>
      <c r="Y377" s="128">
        <f>Annual!Y390</f>
        <v>27.744438775510208</v>
      </c>
      <c r="Z377" s="128">
        <f>Annual!Z390</f>
        <v>29.826623751839925</v>
      </c>
      <c r="AA377" s="128">
        <f>Annual!AA390</f>
        <v>27.379380370569283</v>
      </c>
      <c r="AB377" s="128">
        <f>Annual!AB390</f>
        <v>24.726622627998569</v>
      </c>
      <c r="AC377" s="241">
        <f>Annual!AC390*(1+$AC$214)</f>
        <v>19.421107142857149</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41">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41">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41">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41">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41">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787</v>
      </c>
      <c r="J383" s="99" t="s">
        <v>371</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371</v>
      </c>
      <c r="V383" s="128">
        <f>Annual!V396</f>
        <v>0</v>
      </c>
      <c r="W383" s="128">
        <f>Annual!W396</f>
        <v>0</v>
      </c>
      <c r="X383" s="128">
        <f>Annual!X396</f>
        <v>0</v>
      </c>
      <c r="Y383" s="128">
        <f>Annual!Y396</f>
        <v>0</v>
      </c>
      <c r="Z383" s="128">
        <f>Annual!Z396</f>
        <v>0</v>
      </c>
      <c r="AA383" s="128">
        <f>Annual!AA396</f>
        <v>0</v>
      </c>
      <c r="AB383" s="128">
        <f>Annual!AB396</f>
        <v>0</v>
      </c>
      <c r="AC383" s="241">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6.5813317913754199</v>
      </c>
      <c r="W384" s="128">
        <f>Annual!W397</f>
        <v>8.1932131066456346</v>
      </c>
      <c r="X384" s="128">
        <f>Annual!X397</f>
        <v>9.3132889628861815</v>
      </c>
      <c r="Y384" s="128">
        <f>Annual!Y397</f>
        <v>9.091754972332275</v>
      </c>
      <c r="Z384" s="128">
        <f>Annual!Z397</f>
        <v>9.7740796632383056</v>
      </c>
      <c r="AA384" s="128">
        <f>Annual!AA397</f>
        <v>8.9721266174331653</v>
      </c>
      <c r="AB384" s="128">
        <f>Annual!AB397</f>
        <v>8.1028272384996409</v>
      </c>
      <c r="AC384" s="241">
        <f>Annual!AC397*(1+$AC$214)</f>
        <v>6.3642284806325931</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8.3328258430973037</v>
      </c>
      <c r="W385" s="128">
        <f>Annual!W398</f>
        <v>10.373678166861136</v>
      </c>
      <c r="X385" s="128">
        <f>Annual!X398</f>
        <v>11.791840529278668</v>
      </c>
      <c r="Y385" s="128">
        <f>Annual!Y398</f>
        <v>11.511349555699251</v>
      </c>
      <c r="Z385" s="128">
        <f>Annual!Z398</f>
        <v>12.375261754323855</v>
      </c>
      <c r="AA385" s="128">
        <f>Annual!AA398</f>
        <v>11.359884429966366</v>
      </c>
      <c r="AB385" s="128">
        <f>Annual!AB398</f>
        <v>10.259237849640735</v>
      </c>
      <c r="AC385" s="241">
        <f>Annual!AC398*(1+$AC$214)</f>
        <v>8.0579446889894761</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133</v>
      </c>
      <c r="K386" s="128">
        <f>Annual!K399</f>
        <v>1082.0831899350651</v>
      </c>
      <c r="L386" s="128">
        <f>Annual!L399</f>
        <v>1082.0831899350651</v>
      </c>
      <c r="M386" s="128">
        <f>Annual!M399</f>
        <v>1082.0831899350651</v>
      </c>
      <c r="N386" s="128">
        <f>Annual!N399</f>
        <v>1082.0831899350651</v>
      </c>
      <c r="O386" s="128">
        <f>Annual!O399</f>
        <v>1082.0831899350651</v>
      </c>
      <c r="P386" s="128">
        <f>Annual!P399</f>
        <v>1082.0831899350651</v>
      </c>
      <c r="Q386" s="128">
        <f>Annual!Q399</f>
        <v>1082.0831899350651</v>
      </c>
      <c r="R386" s="128">
        <f>Annual!R399</f>
        <v>1082.0831899350651</v>
      </c>
      <c r="S386" s="128">
        <f>Annual!S399</f>
        <v>1082.0831899350651</v>
      </c>
      <c r="T386" s="86"/>
      <c r="U386" s="99" t="s">
        <v>133</v>
      </c>
      <c r="V386" s="128">
        <f>Annual!V399</f>
        <v>18.633528417353713</v>
      </c>
      <c r="W386" s="128">
        <f>Annual!W399</f>
        <v>23.197199912057684</v>
      </c>
      <c r="X386" s="128">
        <f>Annual!X399</f>
        <v>26.368437278361053</v>
      </c>
      <c r="Y386" s="128">
        <f>Annual!Y399</f>
        <v>25.74121469800042</v>
      </c>
      <c r="Z386" s="128">
        <f>Annual!Z399</f>
        <v>27.673060245511177</v>
      </c>
      <c r="AA386" s="128">
        <f>Annual!AA399</f>
        <v>25.402514504605676</v>
      </c>
      <c r="AB386" s="128">
        <f>Annual!AB399</f>
        <v>22.941293099270549</v>
      </c>
      <c r="AC386" s="241">
        <f>Annual!AC399*(1+$AC$214)</f>
        <v>18.018850288600294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134</v>
      </c>
      <c r="K387" s="128">
        <f>Annual!K400</f>
        <v>1567.3314285714284</v>
      </c>
      <c r="L387" s="128">
        <f>Annual!L400</f>
        <v>1567.3314285714284</v>
      </c>
      <c r="M387" s="128">
        <f>Annual!M400</f>
        <v>1567.3314285714284</v>
      </c>
      <c r="N387" s="128">
        <f>Annual!N400</f>
        <v>1567.3314285714284</v>
      </c>
      <c r="O387" s="128">
        <f>Annual!O400</f>
        <v>1567.3314285714284</v>
      </c>
      <c r="P387" s="128">
        <f>Annual!P400</f>
        <v>1567.3314285714284</v>
      </c>
      <c r="Q387" s="128">
        <f>Annual!Q400</f>
        <v>1567.3314285714284</v>
      </c>
      <c r="R387" s="128">
        <f>Annual!R400</f>
        <v>1567.3314285714284</v>
      </c>
      <c r="S387" s="128">
        <f>Annual!S400</f>
        <v>1567.3314285714284</v>
      </c>
      <c r="T387" s="86"/>
      <c r="U387" s="99" t="s">
        <v>134</v>
      </c>
      <c r="V387" s="128">
        <f>Annual!V400</f>
        <v>23.8619003411306</v>
      </c>
      <c r="W387" s="128">
        <f>Annual!W400</f>
        <v>29.70609001670843</v>
      </c>
      <c r="X387" s="128">
        <f>Annual!X400</f>
        <v>33.767143205235307</v>
      </c>
      <c r="Y387" s="128">
        <f>Annual!Y400</f>
        <v>32.963928571428568</v>
      </c>
      <c r="Z387" s="128">
        <f>Annual!Z400</f>
        <v>35.437829643553329</v>
      </c>
      <c r="AA387" s="128">
        <f>Annual!AA400</f>
        <v>32.530192669172926</v>
      </c>
      <c r="AB387" s="128">
        <f>Annual!AB400</f>
        <v>29.378378446115285</v>
      </c>
      <c r="AC387" s="241">
        <f>Annual!AC400*(1+$AC$214)</f>
        <v>23.074750000000002</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41">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41">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41">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41">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41">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788</v>
      </c>
      <c r="J393" s="99" t="s">
        <v>371</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371</v>
      </c>
      <c r="V393" s="128">
        <f>Annual!V406</f>
        <v>0</v>
      </c>
      <c r="W393" s="128">
        <f>Annual!W406</f>
        <v>0</v>
      </c>
      <c r="X393" s="128">
        <f>Annual!X406</f>
        <v>0</v>
      </c>
      <c r="Y393" s="128">
        <f>Annual!Y406</f>
        <v>0</v>
      </c>
      <c r="Z393" s="128">
        <f>Annual!Z406</f>
        <v>0</v>
      </c>
      <c r="AA393" s="128">
        <f>Annual!AA406</f>
        <v>0</v>
      </c>
      <c r="AB393" s="128">
        <f>Annual!AB406</f>
        <v>0</v>
      </c>
      <c r="AC393" s="241">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6.5813317913754199</v>
      </c>
      <c r="W394" s="128">
        <f>Annual!W407</f>
        <v>8.1932131066456346</v>
      </c>
      <c r="X394" s="128">
        <f>Annual!X407</f>
        <v>9.3132889628861815</v>
      </c>
      <c r="Y394" s="128">
        <f>Annual!Y407</f>
        <v>9.091754972332275</v>
      </c>
      <c r="Z394" s="128">
        <f>Annual!Z407</f>
        <v>9.7740796632383056</v>
      </c>
      <c r="AA394" s="128">
        <f>Annual!AA407</f>
        <v>8.9721266174331653</v>
      </c>
      <c r="AB394" s="128">
        <f>Annual!AB407</f>
        <v>8.1028272384996409</v>
      </c>
      <c r="AC394" s="241">
        <f>Annual!AC407*(1+$AC$214)</f>
        <v>6.3642284806325931</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8.3328258430973037</v>
      </c>
      <c r="W395" s="128">
        <f>Annual!W408</f>
        <v>10.373678166861136</v>
      </c>
      <c r="X395" s="128">
        <f>Annual!X408</f>
        <v>11.791840529278668</v>
      </c>
      <c r="Y395" s="128">
        <f>Annual!Y408</f>
        <v>11.511349555699251</v>
      </c>
      <c r="Z395" s="128">
        <f>Annual!Z408</f>
        <v>12.375261754323855</v>
      </c>
      <c r="AA395" s="128">
        <f>Annual!AA408</f>
        <v>11.359884429966366</v>
      </c>
      <c r="AB395" s="128">
        <f>Annual!AB408</f>
        <v>10.259237849640735</v>
      </c>
      <c r="AC395" s="241">
        <f>Annual!AC408*(1+$AC$214)</f>
        <v>8.0579446889894761</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133</v>
      </c>
      <c r="K396" s="128">
        <f>Annual!K409</f>
        <v>1082.0831899350651</v>
      </c>
      <c r="L396" s="128">
        <f>Annual!L409</f>
        <v>1082.0831899350651</v>
      </c>
      <c r="M396" s="128">
        <f>Annual!M409</f>
        <v>1082.0831899350651</v>
      </c>
      <c r="N396" s="128">
        <f>Annual!N409</f>
        <v>1082.0831899350651</v>
      </c>
      <c r="O396" s="128">
        <f>Annual!O409</f>
        <v>1082.0831899350651</v>
      </c>
      <c r="P396" s="128">
        <f>Annual!P409</f>
        <v>1082.0831899350651</v>
      </c>
      <c r="Q396" s="128">
        <f>Annual!Q409</f>
        <v>1082.0831899350651</v>
      </c>
      <c r="R396" s="128">
        <f>Annual!R409</f>
        <v>1082.0831899350651</v>
      </c>
      <c r="S396" s="128">
        <f>Annual!S409</f>
        <v>1082.0831899350651</v>
      </c>
      <c r="T396" s="86"/>
      <c r="U396" s="99" t="s">
        <v>133</v>
      </c>
      <c r="V396" s="128">
        <f>Annual!V409</f>
        <v>18.633528417353713</v>
      </c>
      <c r="W396" s="128">
        <f>Annual!W409</f>
        <v>23.197199912057684</v>
      </c>
      <c r="X396" s="128">
        <f>Annual!X409</f>
        <v>26.368437278361053</v>
      </c>
      <c r="Y396" s="128">
        <f>Annual!Y409</f>
        <v>25.74121469800042</v>
      </c>
      <c r="Z396" s="128">
        <f>Annual!Z409</f>
        <v>27.673060245511177</v>
      </c>
      <c r="AA396" s="128">
        <f>Annual!AA409</f>
        <v>25.402514504605676</v>
      </c>
      <c r="AB396" s="128">
        <f>Annual!AB409</f>
        <v>22.941293099270549</v>
      </c>
      <c r="AC396" s="241">
        <f>Annual!AC409*(1+$AC$214)</f>
        <v>18.018850288600294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134</v>
      </c>
      <c r="K397" s="128">
        <f>Annual!K410</f>
        <v>1108.1520833333329</v>
      </c>
      <c r="L397" s="128">
        <f>Annual!L410</f>
        <v>1108.1520833333329</v>
      </c>
      <c r="M397" s="128">
        <f>Annual!M410</f>
        <v>1108.1520833333329</v>
      </c>
      <c r="N397" s="128">
        <f>Annual!N410</f>
        <v>1108.1520833333329</v>
      </c>
      <c r="O397" s="128">
        <f>Annual!O410</f>
        <v>1108.1520833333329</v>
      </c>
      <c r="P397" s="128">
        <f>Annual!P410</f>
        <v>1108.1520833333329</v>
      </c>
      <c r="Q397" s="128">
        <f>Annual!Q410</f>
        <v>1108.1520833333329</v>
      </c>
      <c r="R397" s="128">
        <f>Annual!R410</f>
        <v>1108.1520833333329</v>
      </c>
      <c r="S397" s="128">
        <f>Annual!S410</f>
        <v>1108.1520833333329</v>
      </c>
      <c r="T397" s="86"/>
      <c r="U397" s="99" t="s">
        <v>134</v>
      </c>
      <c r="V397" s="128">
        <f>Annual!V410</f>
        <v>16.997433224264366</v>
      </c>
      <c r="W397" s="128">
        <f>Annual!W410</f>
        <v>21.16039687512432</v>
      </c>
      <c r="X397" s="128">
        <f>Annual!X410</f>
        <v>24.053187449443719</v>
      </c>
      <c r="Y397" s="128">
        <f>Annual!Y410</f>
        <v>23.481037414965989</v>
      </c>
      <c r="Z397" s="128">
        <f>Annual!Z410</f>
        <v>25.243259521157398</v>
      </c>
      <c r="AA397" s="128">
        <f>Annual!AA410</f>
        <v>23.172076396348015</v>
      </c>
      <c r="AB397" s="128">
        <f>Annual!AB410</f>
        <v>20.926959661057406</v>
      </c>
      <c r="AC397" s="241">
        <f>Annual!AC410*(1+$AC$214)</f>
        <v>16.436726190476193</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41">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41">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41">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41">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41">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789</v>
      </c>
      <c r="J403" s="99" t="s">
        <v>371</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371</v>
      </c>
      <c r="V403" s="128">
        <f>Annual!V416</f>
        <v>0</v>
      </c>
      <c r="W403" s="128">
        <f>Annual!W416</f>
        <v>0</v>
      </c>
      <c r="X403" s="128">
        <f>Annual!X416</f>
        <v>0</v>
      </c>
      <c r="Y403" s="128">
        <f>Annual!Y416</f>
        <v>0</v>
      </c>
      <c r="Z403" s="128">
        <f>Annual!Z416</f>
        <v>0</v>
      </c>
      <c r="AA403" s="128">
        <f>Annual!AA416</f>
        <v>0</v>
      </c>
      <c r="AB403" s="128">
        <f>Annual!AB416</f>
        <v>0</v>
      </c>
      <c r="AC403" s="241">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6.5813317913754199</v>
      </c>
      <c r="W404" s="128">
        <f>Annual!W417</f>
        <v>8.1932131066456346</v>
      </c>
      <c r="X404" s="128">
        <f>Annual!X417</f>
        <v>9.3132889628861815</v>
      </c>
      <c r="Y404" s="128">
        <f>Annual!Y417</f>
        <v>9.091754972332275</v>
      </c>
      <c r="Z404" s="128">
        <f>Annual!Z417</f>
        <v>9.7740796632383056</v>
      </c>
      <c r="AA404" s="128">
        <f>Annual!AA417</f>
        <v>8.9721266174331653</v>
      </c>
      <c r="AB404" s="128">
        <f>Annual!AB417</f>
        <v>8.1028272384996409</v>
      </c>
      <c r="AC404" s="241">
        <f>Annual!AC417*(1+$AC$214)</f>
        <v>6.3642284806325931</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5.4163367980132477</v>
      </c>
      <c r="W405" s="128">
        <f>Annual!W418</f>
        <v>6.7428908084597392</v>
      </c>
      <c r="X405" s="128">
        <f>Annual!X418</f>
        <v>7.6646963440311344</v>
      </c>
      <c r="Y405" s="128">
        <f>Annual!Y418</f>
        <v>7.4823772112045139</v>
      </c>
      <c r="Z405" s="128">
        <f>Annual!Z418</f>
        <v>8.0439201403105063</v>
      </c>
      <c r="AA405" s="128">
        <f>Annual!AA418</f>
        <v>7.3839248794781387</v>
      </c>
      <c r="AB405" s="128">
        <f>Annual!AB418</f>
        <v>6.6685046022664789</v>
      </c>
      <c r="AC405" s="241">
        <f>Annual!AC418*(1+$AC$214)</f>
        <v>5.2376640478431602</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133</v>
      </c>
      <c r="K406" s="128">
        <f>Annual!K419</f>
        <v>1082.0831899350651</v>
      </c>
      <c r="L406" s="128">
        <f>Annual!L419</f>
        <v>1082.0831899350651</v>
      </c>
      <c r="M406" s="128">
        <f>Annual!M419</f>
        <v>1082.0831899350651</v>
      </c>
      <c r="N406" s="128">
        <f>Annual!N419</f>
        <v>1082.0831899350651</v>
      </c>
      <c r="O406" s="128">
        <f>Annual!O419</f>
        <v>1082.0831899350651</v>
      </c>
      <c r="P406" s="128">
        <f>Annual!P419</f>
        <v>1082.0831899350651</v>
      </c>
      <c r="Q406" s="128">
        <f>Annual!Q419</f>
        <v>1082.0831899350651</v>
      </c>
      <c r="R406" s="128">
        <f>Annual!R419</f>
        <v>1082.0831899350651</v>
      </c>
      <c r="S406" s="128">
        <f>Annual!S419</f>
        <v>1082.0831899350651</v>
      </c>
      <c r="T406" s="86"/>
      <c r="U406" s="99" t="s">
        <v>133</v>
      </c>
      <c r="V406" s="128">
        <f>Annual!V419</f>
        <v>18.633528417353713</v>
      </c>
      <c r="W406" s="128">
        <f>Annual!W419</f>
        <v>23.197199912057684</v>
      </c>
      <c r="X406" s="128">
        <f>Annual!X419</f>
        <v>26.368437278361053</v>
      </c>
      <c r="Y406" s="128">
        <f>Annual!Y419</f>
        <v>25.74121469800042</v>
      </c>
      <c r="Z406" s="128">
        <f>Annual!Z419</f>
        <v>27.673060245511177</v>
      </c>
      <c r="AA406" s="128">
        <f>Annual!AA419</f>
        <v>25.402514504605676</v>
      </c>
      <c r="AB406" s="128">
        <f>Annual!AB419</f>
        <v>22.941293099270549</v>
      </c>
      <c r="AC406" s="241">
        <f>Annual!AC419*(1+$AC$214)</f>
        <v>18.018850288600294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134</v>
      </c>
      <c r="K407" s="128">
        <f>Annual!K420</f>
        <v>1567.3314285714284</v>
      </c>
      <c r="L407" s="128">
        <f>Annual!L420</f>
        <v>1567.3314285714284</v>
      </c>
      <c r="M407" s="128">
        <f>Annual!M420</f>
        <v>1567.3314285714284</v>
      </c>
      <c r="N407" s="128">
        <f>Annual!N420</f>
        <v>1567.3314285714284</v>
      </c>
      <c r="O407" s="128">
        <f>Annual!O420</f>
        <v>1567.3314285714284</v>
      </c>
      <c r="P407" s="128">
        <f>Annual!P420</f>
        <v>1567.3314285714284</v>
      </c>
      <c r="Q407" s="128">
        <f>Annual!Q420</f>
        <v>1567.3314285714284</v>
      </c>
      <c r="R407" s="128">
        <f>Annual!R420</f>
        <v>1567.3314285714284</v>
      </c>
      <c r="S407" s="128">
        <f>Annual!S420</f>
        <v>1567.3314285714284</v>
      </c>
      <c r="T407" s="86"/>
      <c r="U407" s="99" t="s">
        <v>134</v>
      </c>
      <c r="V407" s="128">
        <f>Annual!V420</f>
        <v>23.8619003411306</v>
      </c>
      <c r="W407" s="128">
        <f>Annual!W420</f>
        <v>29.70609001670843</v>
      </c>
      <c r="X407" s="128">
        <f>Annual!X420</f>
        <v>33.767143205235307</v>
      </c>
      <c r="Y407" s="128">
        <f>Annual!Y420</f>
        <v>32.963928571428568</v>
      </c>
      <c r="Z407" s="128">
        <f>Annual!Z420</f>
        <v>35.437829643553329</v>
      </c>
      <c r="AA407" s="128">
        <f>Annual!AA420</f>
        <v>32.530192669172926</v>
      </c>
      <c r="AB407" s="128">
        <f>Annual!AB420</f>
        <v>29.378378446115285</v>
      </c>
      <c r="AC407" s="241">
        <f>Annual!AC420*(1+$AC$214)</f>
        <v>23.074750000000002</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41">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41">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41">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41">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41">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790</v>
      </c>
      <c r="J413" s="99" t="s">
        <v>371</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371</v>
      </c>
      <c r="V413" s="128">
        <f>Annual!V426</f>
        <v>0</v>
      </c>
      <c r="W413" s="128">
        <f>Annual!W426</f>
        <v>0</v>
      </c>
      <c r="X413" s="128">
        <f>Annual!X426</f>
        <v>0</v>
      </c>
      <c r="Y413" s="128">
        <f>Annual!Y426</f>
        <v>0</v>
      </c>
      <c r="Z413" s="128">
        <f>Annual!Z426</f>
        <v>0</v>
      </c>
      <c r="AA413" s="128">
        <f>Annual!AA426</f>
        <v>0</v>
      </c>
      <c r="AB413" s="128">
        <f>Annual!AB426</f>
        <v>0</v>
      </c>
      <c r="AC413" s="241">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6.5813317913754199</v>
      </c>
      <c r="W414" s="128">
        <f>Annual!W427</f>
        <v>8.1932131066456346</v>
      </c>
      <c r="X414" s="128">
        <f>Annual!X427</f>
        <v>9.3132889628861815</v>
      </c>
      <c r="Y414" s="128">
        <f>Annual!Y427</f>
        <v>9.091754972332275</v>
      </c>
      <c r="Z414" s="128">
        <f>Annual!Z427</f>
        <v>9.7740796632383056</v>
      </c>
      <c r="AA414" s="128">
        <f>Annual!AA427</f>
        <v>8.9721266174331653</v>
      </c>
      <c r="AB414" s="128">
        <f>Annual!AB427</f>
        <v>8.1028272384996409</v>
      </c>
      <c r="AC414" s="241">
        <f>Annual!AC427*(1+$AC$214)</f>
        <v>6.3642284806325931</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5.4163367980132477</v>
      </c>
      <c r="W415" s="128">
        <f>Annual!W428</f>
        <v>6.7428908084597392</v>
      </c>
      <c r="X415" s="128">
        <f>Annual!X428</f>
        <v>7.6646963440311344</v>
      </c>
      <c r="Y415" s="128">
        <f>Annual!Y428</f>
        <v>7.4823772112045139</v>
      </c>
      <c r="Z415" s="128">
        <f>Annual!Z428</f>
        <v>8.0439201403105063</v>
      </c>
      <c r="AA415" s="128">
        <f>Annual!AA428</f>
        <v>7.3839248794781387</v>
      </c>
      <c r="AB415" s="128">
        <f>Annual!AB428</f>
        <v>6.6685046022664789</v>
      </c>
      <c r="AC415" s="241">
        <f>Annual!AC428*(1+$AC$214)</f>
        <v>5.2376640478431602</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133</v>
      </c>
      <c r="K416" s="128">
        <f>Annual!K429</f>
        <v>1082.0831899350651</v>
      </c>
      <c r="L416" s="128">
        <f>Annual!L429</f>
        <v>1082.0831899350651</v>
      </c>
      <c r="M416" s="128">
        <f>Annual!M429</f>
        <v>1082.0831899350651</v>
      </c>
      <c r="N416" s="128">
        <f>Annual!N429</f>
        <v>1082.0831899350651</v>
      </c>
      <c r="O416" s="128">
        <f>Annual!O429</f>
        <v>1082.0831899350651</v>
      </c>
      <c r="P416" s="128">
        <f>Annual!P429</f>
        <v>1082.0831899350651</v>
      </c>
      <c r="Q416" s="128">
        <f>Annual!Q429</f>
        <v>1082.0831899350651</v>
      </c>
      <c r="R416" s="128">
        <f>Annual!R429</f>
        <v>1082.0831899350651</v>
      </c>
      <c r="S416" s="128">
        <f>Annual!S429</f>
        <v>1082.0831899350651</v>
      </c>
      <c r="T416" s="86"/>
      <c r="U416" s="99" t="s">
        <v>133</v>
      </c>
      <c r="V416" s="128">
        <f>Annual!V429</f>
        <v>18.633528417353713</v>
      </c>
      <c r="W416" s="128">
        <f>Annual!W429</f>
        <v>23.197199912057684</v>
      </c>
      <c r="X416" s="128">
        <f>Annual!X429</f>
        <v>26.368437278361053</v>
      </c>
      <c r="Y416" s="128">
        <f>Annual!Y429</f>
        <v>25.74121469800042</v>
      </c>
      <c r="Z416" s="128">
        <f>Annual!Z429</f>
        <v>27.673060245511177</v>
      </c>
      <c r="AA416" s="128">
        <f>Annual!AA429</f>
        <v>25.402514504605676</v>
      </c>
      <c r="AB416" s="128">
        <f>Annual!AB429</f>
        <v>22.941293099270549</v>
      </c>
      <c r="AC416" s="241">
        <f>Annual!AC429*(1+$AC$214)</f>
        <v>18.018850288600294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134</v>
      </c>
      <c r="K417" s="128">
        <f>Annual!K430</f>
        <v>1108.1520833333329</v>
      </c>
      <c r="L417" s="128">
        <f>Annual!L430</f>
        <v>1108.1520833333329</v>
      </c>
      <c r="M417" s="128">
        <f>Annual!M430</f>
        <v>1108.1520833333329</v>
      </c>
      <c r="N417" s="128">
        <f>Annual!N430</f>
        <v>1108.1520833333329</v>
      </c>
      <c r="O417" s="128">
        <f>Annual!O430</f>
        <v>1108.1520833333329</v>
      </c>
      <c r="P417" s="128">
        <f>Annual!P430</f>
        <v>1108.1520833333329</v>
      </c>
      <c r="Q417" s="128">
        <f>Annual!Q430</f>
        <v>1108.1520833333329</v>
      </c>
      <c r="R417" s="128">
        <f>Annual!R430</f>
        <v>1108.1520833333329</v>
      </c>
      <c r="S417" s="128">
        <f>Annual!S430</f>
        <v>1108.1520833333329</v>
      </c>
      <c r="T417" s="86"/>
      <c r="U417" s="99" t="s">
        <v>134</v>
      </c>
      <c r="V417" s="128">
        <f>Annual!V430</f>
        <v>16.997433224264366</v>
      </c>
      <c r="W417" s="128">
        <f>Annual!W430</f>
        <v>21.16039687512432</v>
      </c>
      <c r="X417" s="128">
        <f>Annual!X430</f>
        <v>24.053187449443719</v>
      </c>
      <c r="Y417" s="128">
        <f>Annual!Y430</f>
        <v>23.481037414965989</v>
      </c>
      <c r="Z417" s="128">
        <f>Annual!Z430</f>
        <v>25.243259521157398</v>
      </c>
      <c r="AA417" s="128">
        <f>Annual!AA430</f>
        <v>23.172076396348015</v>
      </c>
      <c r="AB417" s="128">
        <f>Annual!AB430</f>
        <v>20.926959661057406</v>
      </c>
      <c r="AC417" s="241">
        <f>Annual!AC430*(1+$AC$214)</f>
        <v>16.436726190476193</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41">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41">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41">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41">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41">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791</v>
      </c>
      <c r="J423" s="99" t="s">
        <v>371</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371</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41">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41">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41">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41">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41">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41">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41">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41">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41">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41">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174</v>
      </c>
      <c r="L445" s="23"/>
      <c r="M445" s="23" t="s">
        <v>824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371</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610" t="s">
        <v>1161</v>
      </c>
      <c r="K476" s="610"/>
      <c r="L476" s="98"/>
      <c r="M476" s="98"/>
      <c r="N476" s="98"/>
      <c r="O476" s="610"/>
      <c r="P476" s="98"/>
      <c r="Q476" s="98"/>
      <c r="R476" s="98"/>
      <c r="S476" s="22"/>
      <c r="T476" s="22"/>
      <c r="U476" s="126" t="s">
        <v>800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610"/>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373</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374</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375</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376</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377</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378</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379</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380</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381</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382</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821</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820</v>
      </c>
      <c r="K502" s="17"/>
      <c r="L502" s="22"/>
      <c r="M502" s="22"/>
      <c r="N502" s="22"/>
      <c r="O502" s="22"/>
      <c r="P502" s="22"/>
      <c r="Q502" s="22"/>
      <c r="R502" s="22"/>
      <c r="S502" s="22"/>
      <c r="T502" s="23" t="s">
        <v>185</v>
      </c>
      <c r="U502" s="22"/>
      <c r="V502" s="22" t="s">
        <v>823</v>
      </c>
      <c r="W502" s="22"/>
      <c r="X502" s="23" t="s">
        <v>186</v>
      </c>
      <c r="Y502" s="23"/>
      <c r="Z502" s="24"/>
      <c r="AA502" s="24"/>
      <c r="AB502" s="24"/>
      <c r="AC502" s="237" t="s">
        <v>882</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96"/>
      <c r="H503" s="596" t="s">
        <v>803</v>
      </c>
      <c r="I503" s="597" t="s">
        <v>153</v>
      </c>
      <c r="J503" s="597" t="s">
        <v>372</v>
      </c>
      <c r="K503" s="597" t="s">
        <v>54</v>
      </c>
      <c r="L503" s="597" t="s">
        <v>55</v>
      </c>
      <c r="M503" s="597" t="s">
        <v>56</v>
      </c>
      <c r="N503" s="597" t="s">
        <v>57</v>
      </c>
      <c r="O503" s="597" t="s">
        <v>874</v>
      </c>
      <c r="P503" s="597" t="s">
        <v>875</v>
      </c>
      <c r="Q503" s="597" t="s">
        <v>876</v>
      </c>
      <c r="R503" s="597" t="s">
        <v>1146</v>
      </c>
      <c r="S503" s="596"/>
      <c r="T503" s="596" t="s">
        <v>187</v>
      </c>
      <c r="U503" s="596"/>
      <c r="V503" s="596" t="s">
        <v>822</v>
      </c>
      <c r="W503" s="596"/>
      <c r="X503" s="596"/>
      <c r="Y503" s="596"/>
      <c r="Z503" s="596"/>
      <c r="AA503" s="596"/>
      <c r="AB503" s="596"/>
      <c r="AC503" s="596" t="s">
        <v>803</v>
      </c>
      <c r="AD503" s="596" t="s">
        <v>883</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813</v>
      </c>
      <c r="I504" s="101" t="s">
        <v>373</v>
      </c>
      <c r="J504" s="227">
        <f>Annual!J517</f>
        <v>0.81</v>
      </c>
      <c r="K504" s="227">
        <f>Annual!K517</f>
        <v>0.81</v>
      </c>
      <c r="L504" s="227">
        <f>Annual!L517</f>
        <v>0.81</v>
      </c>
      <c r="M504" s="227">
        <f>Annual!M517</f>
        <v>0.81</v>
      </c>
      <c r="N504" s="227">
        <f>Annual!N517</f>
        <v>0.81</v>
      </c>
      <c r="O504" s="227">
        <f>Annual!O517</f>
        <v>0.81</v>
      </c>
      <c r="P504" s="227">
        <f>Annual!P517</f>
        <v>0.81</v>
      </c>
      <c r="Q504" s="227">
        <f>Annual!Q517</f>
        <v>0.81</v>
      </c>
      <c r="R504" s="227">
        <f>Annual!R517</f>
        <v>0.81</v>
      </c>
      <c r="S504" s="598"/>
      <c r="T504" s="227">
        <f>Annual!T517</f>
        <v>-0.09</v>
      </c>
      <c r="U504" s="91"/>
      <c r="V504" s="227">
        <f>Annual!V517</f>
        <v>0</v>
      </c>
      <c r="W504" s="91"/>
      <c r="X504" s="227">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374</v>
      </c>
      <c r="J505" s="227">
        <f>Annual!J518</f>
        <v>0.81</v>
      </c>
      <c r="K505" s="227">
        <f>Annual!K518</f>
        <v>0.81</v>
      </c>
      <c r="L505" s="227">
        <f>Annual!L518</f>
        <v>0.81</v>
      </c>
      <c r="M505" s="227">
        <f>Annual!M518</f>
        <v>0.81</v>
      </c>
      <c r="N505" s="227">
        <f>Annual!N518</f>
        <v>0.81</v>
      </c>
      <c r="O505" s="227">
        <f>Annual!O518</f>
        <v>0.81</v>
      </c>
      <c r="P505" s="227">
        <f>Annual!P518</f>
        <v>0.81</v>
      </c>
      <c r="Q505" s="227">
        <f>Annual!Q518</f>
        <v>0.81</v>
      </c>
      <c r="R505" s="227">
        <f>Annual!R518</f>
        <v>0.81</v>
      </c>
      <c r="S505" s="598"/>
      <c r="T505" s="227">
        <f>Annual!T518</f>
        <v>-0.09</v>
      </c>
      <c r="U505" s="91"/>
      <c r="V505" s="227">
        <f>Annual!V518</f>
        <v>0</v>
      </c>
      <c r="W505" s="91"/>
      <c r="X505" s="227">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375</v>
      </c>
      <c r="J506" s="227">
        <f>Annual!J519</f>
        <v>0.81</v>
      </c>
      <c r="K506" s="227">
        <f>Annual!K519</f>
        <v>0.81</v>
      </c>
      <c r="L506" s="227">
        <f>Annual!L519</f>
        <v>0.81</v>
      </c>
      <c r="M506" s="227">
        <f>Annual!M519</f>
        <v>0.81</v>
      </c>
      <c r="N506" s="227">
        <f>Annual!N519</f>
        <v>0.81</v>
      </c>
      <c r="O506" s="227">
        <f>Annual!O519</f>
        <v>0.81</v>
      </c>
      <c r="P506" s="227">
        <f>Annual!P519</f>
        <v>0.81</v>
      </c>
      <c r="Q506" s="227">
        <f>Annual!Q519</f>
        <v>0.81</v>
      </c>
      <c r="R506" s="227">
        <f>Annual!R519</f>
        <v>0.81</v>
      </c>
      <c r="S506" s="598"/>
      <c r="T506" s="227">
        <f>Annual!T519</f>
        <v>-0.09</v>
      </c>
      <c r="U506" s="91"/>
      <c r="V506" s="227">
        <f>Annual!V519</f>
        <v>0</v>
      </c>
      <c r="W506" s="91"/>
      <c r="X506" s="227">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376</v>
      </c>
      <c r="J507" s="227">
        <f>Annual!J520</f>
        <v>0.8</v>
      </c>
      <c r="K507" s="227">
        <f>Annual!K520</f>
        <v>0.8</v>
      </c>
      <c r="L507" s="227">
        <f>Annual!L520</f>
        <v>0.8</v>
      </c>
      <c r="M507" s="227">
        <f>Annual!M520</f>
        <v>0.8</v>
      </c>
      <c r="N507" s="227">
        <f>Annual!N520</f>
        <v>0.8</v>
      </c>
      <c r="O507" s="227">
        <f>Annual!O520</f>
        <v>0.8</v>
      </c>
      <c r="P507" s="227">
        <f>Annual!P520</f>
        <v>0.8</v>
      </c>
      <c r="Q507" s="227">
        <f>Annual!Q520</f>
        <v>0.8</v>
      </c>
      <c r="R507" s="227">
        <f>Annual!R520</f>
        <v>0.8</v>
      </c>
      <c r="S507" s="598"/>
      <c r="T507" s="227">
        <f>Annual!T520</f>
        <v>-0.08</v>
      </c>
      <c r="U507" s="91"/>
      <c r="V507" s="227">
        <f>Annual!V520</f>
        <v>0.05</v>
      </c>
      <c r="W507" s="91"/>
      <c r="X507" s="227">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377</v>
      </c>
      <c r="J508" s="227">
        <f>Annual!J521</f>
        <v>0.78</v>
      </c>
      <c r="K508" s="227">
        <f>Annual!K521</f>
        <v>0.78</v>
      </c>
      <c r="L508" s="227">
        <f>Annual!L521</f>
        <v>0.78</v>
      </c>
      <c r="M508" s="227">
        <f>Annual!M521</f>
        <v>0.78</v>
      </c>
      <c r="N508" s="227">
        <f>Annual!N521</f>
        <v>0.78</v>
      </c>
      <c r="O508" s="227">
        <f>Annual!O521</f>
        <v>0.78</v>
      </c>
      <c r="P508" s="227">
        <f>Annual!P521</f>
        <v>0.78</v>
      </c>
      <c r="Q508" s="227">
        <f>Annual!Q521</f>
        <v>0.78</v>
      </c>
      <c r="R508" s="227">
        <f>Annual!R521</f>
        <v>0.78</v>
      </c>
      <c r="S508" s="598"/>
      <c r="T508" s="227">
        <f>Annual!T521</f>
        <v>-0.06</v>
      </c>
      <c r="U508" s="91"/>
      <c r="V508" s="227">
        <f>Annual!V521</f>
        <v>0.1</v>
      </c>
      <c r="W508" s="91"/>
      <c r="X508" s="227">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378</v>
      </c>
      <c r="J509" s="227">
        <f>Annual!J522</f>
        <v>0.73499999999999999</v>
      </c>
      <c r="K509" s="227">
        <f>Annual!K522</f>
        <v>0.73499999999999999</v>
      </c>
      <c r="L509" s="227">
        <f>Annual!L522</f>
        <v>0.73499999999999999</v>
      </c>
      <c r="M509" s="227">
        <f>Annual!M522</f>
        <v>0.73499999999999999</v>
      </c>
      <c r="N509" s="227">
        <f>Annual!N522</f>
        <v>0.73499999999999999</v>
      </c>
      <c r="O509" s="227">
        <f>Annual!O522</f>
        <v>0.73499999999999999</v>
      </c>
      <c r="P509" s="227">
        <f>Annual!P522</f>
        <v>0.73499999999999999</v>
      </c>
      <c r="Q509" s="227">
        <f>Annual!Q522</f>
        <v>0.73499999999999999</v>
      </c>
      <c r="R509" s="227">
        <f>Annual!R522</f>
        <v>0.73499999999999999</v>
      </c>
      <c r="S509" s="598"/>
      <c r="T509" s="227">
        <f>Annual!T522</f>
        <v>-0.1</v>
      </c>
      <c r="U509" s="91"/>
      <c r="V509" s="227">
        <f>Annual!V522</f>
        <v>0</v>
      </c>
      <c r="W509" s="91"/>
      <c r="X509" s="227">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379</v>
      </c>
      <c r="J510" s="227">
        <f>Annual!J523</f>
        <v>0.71</v>
      </c>
      <c r="K510" s="227">
        <f>Annual!K523</f>
        <v>0.71</v>
      </c>
      <c r="L510" s="227">
        <f>Annual!L523</f>
        <v>0.71</v>
      </c>
      <c r="M510" s="227">
        <f>Annual!M523</f>
        <v>0.71</v>
      </c>
      <c r="N510" s="227">
        <f>Annual!N523</f>
        <v>0.71</v>
      </c>
      <c r="O510" s="227">
        <f>Annual!O523</f>
        <v>0.71</v>
      </c>
      <c r="P510" s="227">
        <f>Annual!P523</f>
        <v>0.71</v>
      </c>
      <c r="Q510" s="227">
        <f>Annual!Q523</f>
        <v>0.71</v>
      </c>
      <c r="R510" s="227">
        <f>Annual!R523</f>
        <v>0.71</v>
      </c>
      <c r="S510" s="598"/>
      <c r="T510" s="227">
        <f>Annual!T523</f>
        <v>-0.1</v>
      </c>
      <c r="U510" s="91"/>
      <c r="V510" s="227">
        <f>Annual!V523</f>
        <v>0</v>
      </c>
      <c r="W510" s="91"/>
      <c r="X510" s="227">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380</v>
      </c>
      <c r="J511" s="227">
        <f>Annual!J524</f>
        <v>0.7</v>
      </c>
      <c r="K511" s="227">
        <f>Annual!K524</f>
        <v>0.7</v>
      </c>
      <c r="L511" s="227">
        <f>Annual!L524</f>
        <v>0.7</v>
      </c>
      <c r="M511" s="227">
        <f>Annual!M524</f>
        <v>0.7</v>
      </c>
      <c r="N511" s="227">
        <f>Annual!N524</f>
        <v>0.7</v>
      </c>
      <c r="O511" s="227">
        <f>Annual!O524</f>
        <v>0.7</v>
      </c>
      <c r="P511" s="227">
        <f>Annual!P524</f>
        <v>0.7</v>
      </c>
      <c r="Q511" s="227">
        <f>Annual!Q524</f>
        <v>0.7</v>
      </c>
      <c r="R511" s="227">
        <f>Annual!R524</f>
        <v>0.7</v>
      </c>
      <c r="S511" s="598"/>
      <c r="T511" s="227">
        <f>Annual!T524</f>
        <v>-0.1</v>
      </c>
      <c r="U511" s="91"/>
      <c r="V511" s="227">
        <f>Annual!V524</f>
        <v>0</v>
      </c>
      <c r="W511" s="91"/>
      <c r="X511" s="227">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381</v>
      </c>
      <c r="J512" s="227">
        <f>Annual!J525</f>
        <v>0.68</v>
      </c>
      <c r="K512" s="227">
        <f>Annual!K525</f>
        <v>0.68</v>
      </c>
      <c r="L512" s="227">
        <f>Annual!L525</f>
        <v>0.68</v>
      </c>
      <c r="M512" s="227">
        <f>Annual!M525</f>
        <v>0.68</v>
      </c>
      <c r="N512" s="227">
        <f>Annual!N525</f>
        <v>0.68</v>
      </c>
      <c r="O512" s="227">
        <f>Annual!O525</f>
        <v>0.68</v>
      </c>
      <c r="P512" s="227">
        <f>Annual!P525</f>
        <v>0.68</v>
      </c>
      <c r="Q512" s="227">
        <f>Annual!Q525</f>
        <v>0.68</v>
      </c>
      <c r="R512" s="227">
        <f>Annual!R525</f>
        <v>0.68</v>
      </c>
      <c r="S512" s="598"/>
      <c r="T512" s="227">
        <f>Annual!T525</f>
        <v>-0.1</v>
      </c>
      <c r="U512" s="91"/>
      <c r="V512" s="227">
        <f>Annual!V525</f>
        <v>0</v>
      </c>
      <c r="W512" s="91"/>
      <c r="X512" s="227">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382</v>
      </c>
      <c r="J513" s="227">
        <f>Annual!J526</f>
        <v>0.65</v>
      </c>
      <c r="K513" s="227">
        <f>Annual!K526</f>
        <v>0.65</v>
      </c>
      <c r="L513" s="227">
        <f>Annual!L526</f>
        <v>0.65</v>
      </c>
      <c r="M513" s="227">
        <f>Annual!M526</f>
        <v>0.65</v>
      </c>
      <c r="N513" s="227">
        <f>Annual!N526</f>
        <v>0.65</v>
      </c>
      <c r="O513" s="227">
        <f>Annual!O526</f>
        <v>0.65</v>
      </c>
      <c r="P513" s="227">
        <f>Annual!P526</f>
        <v>0.65</v>
      </c>
      <c r="Q513" s="227">
        <f>Annual!Q526</f>
        <v>0.65</v>
      </c>
      <c r="R513" s="227">
        <f>Annual!R526</f>
        <v>0.65</v>
      </c>
      <c r="S513" s="598"/>
      <c r="T513" s="227">
        <f>Annual!T526</f>
        <v>-0.1</v>
      </c>
      <c r="U513" s="91"/>
      <c r="V513" s="227">
        <f>Annual!V526</f>
        <v>0</v>
      </c>
      <c r="W513" s="91"/>
      <c r="X513" s="227">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386</v>
      </c>
      <c r="I514" s="101" t="s">
        <v>373</v>
      </c>
      <c r="J514" s="227">
        <f>Annual!J527</f>
        <v>0.81</v>
      </c>
      <c r="K514" s="227">
        <f>Annual!K527</f>
        <v>0.81</v>
      </c>
      <c r="L514" s="227">
        <f>Annual!L527</f>
        <v>0.81</v>
      </c>
      <c r="M514" s="227">
        <f>Annual!M527</f>
        <v>0.81</v>
      </c>
      <c r="N514" s="227">
        <f>Annual!N527</f>
        <v>0.81</v>
      </c>
      <c r="O514" s="227">
        <f>Annual!O527</f>
        <v>0.81</v>
      </c>
      <c r="P514" s="227">
        <f>Annual!P527</f>
        <v>0.81</v>
      </c>
      <c r="Q514" s="227">
        <f>Annual!Q527</f>
        <v>0.81</v>
      </c>
      <c r="R514" s="227">
        <f>Annual!R527</f>
        <v>0.81</v>
      </c>
      <c r="S514" s="598"/>
      <c r="T514" s="227">
        <f>Annual!T527</f>
        <v>-0.09</v>
      </c>
      <c r="U514" s="91"/>
      <c r="V514" s="227">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374</v>
      </c>
      <c r="J515" s="227">
        <f>Annual!J528</f>
        <v>0.81</v>
      </c>
      <c r="K515" s="227">
        <f>Annual!K528</f>
        <v>0.81</v>
      </c>
      <c r="L515" s="227">
        <f>Annual!L528</f>
        <v>0.81</v>
      </c>
      <c r="M515" s="227">
        <f>Annual!M528</f>
        <v>0.81</v>
      </c>
      <c r="N515" s="227">
        <f>Annual!N528</f>
        <v>0.81</v>
      </c>
      <c r="O515" s="227">
        <f>Annual!O528</f>
        <v>0.81</v>
      </c>
      <c r="P515" s="227">
        <f>Annual!P528</f>
        <v>0.81</v>
      </c>
      <c r="Q515" s="227">
        <f>Annual!Q528</f>
        <v>0.81</v>
      </c>
      <c r="R515" s="227">
        <f>Annual!R528</f>
        <v>0.81</v>
      </c>
      <c r="S515" s="598"/>
      <c r="T515" s="227">
        <f>Annual!T528</f>
        <v>-0.09</v>
      </c>
      <c r="U515" s="91"/>
      <c r="V515" s="227">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375</v>
      </c>
      <c r="J516" s="227">
        <f>Annual!J529</f>
        <v>0.81</v>
      </c>
      <c r="K516" s="227">
        <f>Annual!K529</f>
        <v>0.81</v>
      </c>
      <c r="L516" s="227">
        <f>Annual!L529</f>
        <v>0.81</v>
      </c>
      <c r="M516" s="227">
        <f>Annual!M529</f>
        <v>0.81</v>
      </c>
      <c r="N516" s="227">
        <f>Annual!N529</f>
        <v>0.81</v>
      </c>
      <c r="O516" s="227">
        <f>Annual!O529</f>
        <v>0.81</v>
      </c>
      <c r="P516" s="227">
        <f>Annual!P529</f>
        <v>0.81</v>
      </c>
      <c r="Q516" s="227">
        <f>Annual!Q529</f>
        <v>0.81</v>
      </c>
      <c r="R516" s="227">
        <f>Annual!R529</f>
        <v>0.81</v>
      </c>
      <c r="S516" s="598"/>
      <c r="T516" s="227">
        <f>Annual!T529</f>
        <v>-0.09</v>
      </c>
      <c r="U516" s="91"/>
      <c r="V516" s="227">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376</v>
      </c>
      <c r="J517" s="227">
        <f>Annual!J530</f>
        <v>0.8</v>
      </c>
      <c r="K517" s="227">
        <f>Annual!K530</f>
        <v>0.8</v>
      </c>
      <c r="L517" s="227">
        <f>Annual!L530</f>
        <v>0.8</v>
      </c>
      <c r="M517" s="227">
        <f>Annual!M530</f>
        <v>0.8</v>
      </c>
      <c r="N517" s="227">
        <f>Annual!N530</f>
        <v>0.8</v>
      </c>
      <c r="O517" s="227">
        <f>Annual!O530</f>
        <v>0.8</v>
      </c>
      <c r="P517" s="227">
        <f>Annual!P530</f>
        <v>0.8</v>
      </c>
      <c r="Q517" s="227">
        <f>Annual!Q530</f>
        <v>0.8</v>
      </c>
      <c r="R517" s="227">
        <f>Annual!R530</f>
        <v>0.8</v>
      </c>
      <c r="S517" s="598"/>
      <c r="T517" s="227">
        <f>Annual!T530</f>
        <v>-0.08</v>
      </c>
      <c r="U517" s="91"/>
      <c r="V517" s="227">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377</v>
      </c>
      <c r="J518" s="227">
        <f>Annual!J531</f>
        <v>0.78</v>
      </c>
      <c r="K518" s="227">
        <f>Annual!K531</f>
        <v>0.78</v>
      </c>
      <c r="L518" s="227">
        <f>Annual!L531</f>
        <v>0.78</v>
      </c>
      <c r="M518" s="227">
        <f>Annual!M531</f>
        <v>0.78</v>
      </c>
      <c r="N518" s="227">
        <f>Annual!N531</f>
        <v>0.78</v>
      </c>
      <c r="O518" s="227">
        <f>Annual!O531</f>
        <v>0.78</v>
      </c>
      <c r="P518" s="227">
        <f>Annual!P531</f>
        <v>0.78</v>
      </c>
      <c r="Q518" s="227">
        <f>Annual!Q531</f>
        <v>0.78</v>
      </c>
      <c r="R518" s="227">
        <f>Annual!R531</f>
        <v>0.78</v>
      </c>
      <c r="S518" s="598"/>
      <c r="T518" s="227">
        <f>Annual!T531</f>
        <v>-0.06</v>
      </c>
      <c r="U518" s="91"/>
      <c r="V518" s="227">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378</v>
      </c>
      <c r="J519" s="227">
        <f>Annual!J532</f>
        <v>0.73499999999999999</v>
      </c>
      <c r="K519" s="227">
        <f>Annual!K532</f>
        <v>0.73499999999999999</v>
      </c>
      <c r="L519" s="227">
        <f>Annual!L532</f>
        <v>0.73499999999999999</v>
      </c>
      <c r="M519" s="227">
        <f>Annual!M532</f>
        <v>0.73499999999999999</v>
      </c>
      <c r="N519" s="227">
        <f>Annual!N532</f>
        <v>0.73499999999999999</v>
      </c>
      <c r="O519" s="227">
        <f>Annual!O532</f>
        <v>0.73499999999999999</v>
      </c>
      <c r="P519" s="227">
        <f>Annual!P532</f>
        <v>0.73499999999999999</v>
      </c>
      <c r="Q519" s="227">
        <f>Annual!Q532</f>
        <v>0.73499999999999999</v>
      </c>
      <c r="R519" s="227">
        <f>Annual!R532</f>
        <v>0.73499999999999999</v>
      </c>
      <c r="S519" s="598"/>
      <c r="T519" s="227">
        <f>Annual!T532</f>
        <v>-0.1</v>
      </c>
      <c r="U519" s="91"/>
      <c r="V519" s="227">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379</v>
      </c>
      <c r="J520" s="227">
        <f>Annual!J533</f>
        <v>0.71</v>
      </c>
      <c r="K520" s="227">
        <f>Annual!K533</f>
        <v>0.71</v>
      </c>
      <c r="L520" s="227">
        <f>Annual!L533</f>
        <v>0.71</v>
      </c>
      <c r="M520" s="227">
        <f>Annual!M533</f>
        <v>0.71</v>
      </c>
      <c r="N520" s="227">
        <f>Annual!N533</f>
        <v>0.71</v>
      </c>
      <c r="O520" s="227">
        <f>Annual!O533</f>
        <v>0.71</v>
      </c>
      <c r="P520" s="227">
        <f>Annual!P533</f>
        <v>0.71</v>
      </c>
      <c r="Q520" s="227">
        <f>Annual!Q533</f>
        <v>0.71</v>
      </c>
      <c r="R520" s="227">
        <f>Annual!R533</f>
        <v>0.71</v>
      </c>
      <c r="S520" s="598"/>
      <c r="T520" s="227">
        <f>Annual!T533</f>
        <v>-0.1</v>
      </c>
      <c r="U520" s="91"/>
      <c r="V520" s="227">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380</v>
      </c>
      <c r="J521" s="227">
        <f>Annual!J534</f>
        <v>0.7</v>
      </c>
      <c r="K521" s="227">
        <f>Annual!K534</f>
        <v>0.7</v>
      </c>
      <c r="L521" s="227">
        <f>Annual!L534</f>
        <v>0.7</v>
      </c>
      <c r="M521" s="227">
        <f>Annual!M534</f>
        <v>0.7</v>
      </c>
      <c r="N521" s="227">
        <f>Annual!N534</f>
        <v>0.7</v>
      </c>
      <c r="O521" s="227">
        <f>Annual!O534</f>
        <v>0.7</v>
      </c>
      <c r="P521" s="227">
        <f>Annual!P534</f>
        <v>0.7</v>
      </c>
      <c r="Q521" s="227">
        <f>Annual!Q534</f>
        <v>0.7</v>
      </c>
      <c r="R521" s="227">
        <f>Annual!R534</f>
        <v>0.7</v>
      </c>
      <c r="S521" s="598"/>
      <c r="T521" s="227">
        <f>Annual!T534</f>
        <v>-0.1</v>
      </c>
      <c r="U521" s="91"/>
      <c r="V521" s="227">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381</v>
      </c>
      <c r="J522" s="227">
        <f>Annual!J535</f>
        <v>0.68</v>
      </c>
      <c r="K522" s="227">
        <f>Annual!K535</f>
        <v>0.68</v>
      </c>
      <c r="L522" s="227">
        <f>Annual!L535</f>
        <v>0.68</v>
      </c>
      <c r="M522" s="227">
        <f>Annual!M535</f>
        <v>0.68</v>
      </c>
      <c r="N522" s="227">
        <f>Annual!N535</f>
        <v>0.68</v>
      </c>
      <c r="O522" s="227">
        <f>Annual!O535</f>
        <v>0.68</v>
      </c>
      <c r="P522" s="227">
        <f>Annual!P535</f>
        <v>0.68</v>
      </c>
      <c r="Q522" s="227">
        <f>Annual!Q535</f>
        <v>0.68</v>
      </c>
      <c r="R522" s="227">
        <f>Annual!R535</f>
        <v>0.68</v>
      </c>
      <c r="S522" s="598"/>
      <c r="T522" s="227">
        <f>Annual!T535</f>
        <v>-0.1</v>
      </c>
      <c r="U522" s="91"/>
      <c r="V522" s="227">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382</v>
      </c>
      <c r="J523" s="227">
        <f>Annual!J536</f>
        <v>0.65</v>
      </c>
      <c r="K523" s="227">
        <f>Annual!K536</f>
        <v>0.65</v>
      </c>
      <c r="L523" s="227">
        <f>Annual!L536</f>
        <v>0.65</v>
      </c>
      <c r="M523" s="227">
        <f>Annual!M536</f>
        <v>0.65</v>
      </c>
      <c r="N523" s="227">
        <f>Annual!N536</f>
        <v>0.65</v>
      </c>
      <c r="O523" s="227">
        <f>Annual!O536</f>
        <v>0.65</v>
      </c>
      <c r="P523" s="227">
        <f>Annual!P536</f>
        <v>0.65</v>
      </c>
      <c r="Q523" s="227">
        <f>Annual!Q536</f>
        <v>0.65</v>
      </c>
      <c r="R523" s="227">
        <f>Annual!R536</f>
        <v>0.65</v>
      </c>
      <c r="S523" s="598"/>
      <c r="T523" s="227">
        <f>Annual!T536</f>
        <v>-0.1</v>
      </c>
      <c r="U523" s="91"/>
      <c r="V523" s="227">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784</v>
      </c>
      <c r="I524" s="101" t="s">
        <v>373</v>
      </c>
      <c r="J524" s="227">
        <f>Annual!J537</f>
        <v>0.81</v>
      </c>
      <c r="K524" s="227">
        <f>Annual!K537</f>
        <v>0.81</v>
      </c>
      <c r="L524" s="227">
        <f>Annual!L537</f>
        <v>0.81</v>
      </c>
      <c r="M524" s="227">
        <f>Annual!M537</f>
        <v>0.81</v>
      </c>
      <c r="N524" s="227">
        <f>Annual!N537</f>
        <v>0.81</v>
      </c>
      <c r="O524" s="227">
        <f>Annual!O537</f>
        <v>0.81</v>
      </c>
      <c r="P524" s="227">
        <f>Annual!P537</f>
        <v>0.81</v>
      </c>
      <c r="Q524" s="227">
        <f>Annual!Q537</f>
        <v>0.81</v>
      </c>
      <c r="R524" s="227">
        <f>Annual!R537</f>
        <v>0.81</v>
      </c>
      <c r="S524" s="598"/>
      <c r="T524" s="227">
        <f>Annual!T537</f>
        <v>-0.09</v>
      </c>
      <c r="U524" s="91"/>
      <c r="V524" s="227">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374</v>
      </c>
      <c r="J525" s="227">
        <f>Annual!J538</f>
        <v>0.81</v>
      </c>
      <c r="K525" s="227">
        <f>Annual!K538</f>
        <v>0.81</v>
      </c>
      <c r="L525" s="227">
        <f>Annual!L538</f>
        <v>0.81</v>
      </c>
      <c r="M525" s="227">
        <f>Annual!M538</f>
        <v>0.81</v>
      </c>
      <c r="N525" s="227">
        <f>Annual!N538</f>
        <v>0.81</v>
      </c>
      <c r="O525" s="227">
        <f>Annual!O538</f>
        <v>0.81</v>
      </c>
      <c r="P525" s="227">
        <f>Annual!P538</f>
        <v>0.81</v>
      </c>
      <c r="Q525" s="227">
        <f>Annual!Q538</f>
        <v>0.81</v>
      </c>
      <c r="R525" s="227">
        <f>Annual!R538</f>
        <v>0.81</v>
      </c>
      <c r="S525" s="598"/>
      <c r="T525" s="227">
        <f>Annual!T538</f>
        <v>-0.09</v>
      </c>
      <c r="U525" s="91"/>
      <c r="V525" s="227">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375</v>
      </c>
      <c r="J526" s="227">
        <f>Annual!J539</f>
        <v>0.81</v>
      </c>
      <c r="K526" s="227">
        <f>Annual!K539</f>
        <v>0.81</v>
      </c>
      <c r="L526" s="227">
        <f>Annual!L539</f>
        <v>0.81</v>
      </c>
      <c r="M526" s="227">
        <f>Annual!M539</f>
        <v>0.81</v>
      </c>
      <c r="N526" s="227">
        <f>Annual!N539</f>
        <v>0.81</v>
      </c>
      <c r="O526" s="227">
        <f>Annual!O539</f>
        <v>0.81</v>
      </c>
      <c r="P526" s="227">
        <f>Annual!P539</f>
        <v>0.81</v>
      </c>
      <c r="Q526" s="227">
        <f>Annual!Q539</f>
        <v>0.81</v>
      </c>
      <c r="R526" s="227">
        <f>Annual!R539</f>
        <v>0.81</v>
      </c>
      <c r="S526" s="598"/>
      <c r="T526" s="227">
        <f>Annual!T539</f>
        <v>-0.09</v>
      </c>
      <c r="U526" s="91"/>
      <c r="V526" s="227">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376</v>
      </c>
      <c r="J527" s="227">
        <f>Annual!J540</f>
        <v>0.8</v>
      </c>
      <c r="K527" s="227">
        <f>Annual!K540</f>
        <v>0.8</v>
      </c>
      <c r="L527" s="227">
        <f>Annual!L540</f>
        <v>0.8</v>
      </c>
      <c r="M527" s="227">
        <f>Annual!M540</f>
        <v>0.8</v>
      </c>
      <c r="N527" s="227">
        <f>Annual!N540</f>
        <v>0.8</v>
      </c>
      <c r="O527" s="227">
        <f>Annual!O540</f>
        <v>0.8</v>
      </c>
      <c r="P527" s="227">
        <f>Annual!P540</f>
        <v>0.8</v>
      </c>
      <c r="Q527" s="227">
        <f>Annual!Q540</f>
        <v>0.8</v>
      </c>
      <c r="R527" s="227">
        <f>Annual!R540</f>
        <v>0.8</v>
      </c>
      <c r="S527" s="598"/>
      <c r="T527" s="227">
        <f>Annual!T540</f>
        <v>-0.08</v>
      </c>
      <c r="U527" s="91"/>
      <c r="V527" s="227">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377</v>
      </c>
      <c r="J528" s="227">
        <f>Annual!J541</f>
        <v>0.78</v>
      </c>
      <c r="K528" s="227">
        <f>Annual!K541</f>
        <v>0.78</v>
      </c>
      <c r="L528" s="227">
        <f>Annual!L541</f>
        <v>0.78</v>
      </c>
      <c r="M528" s="227">
        <f>Annual!M541</f>
        <v>0.78</v>
      </c>
      <c r="N528" s="227">
        <f>Annual!N541</f>
        <v>0.78</v>
      </c>
      <c r="O528" s="227">
        <f>Annual!O541</f>
        <v>0.78</v>
      </c>
      <c r="P528" s="227">
        <f>Annual!P541</f>
        <v>0.78</v>
      </c>
      <c r="Q528" s="227">
        <f>Annual!Q541</f>
        <v>0.78</v>
      </c>
      <c r="R528" s="227">
        <f>Annual!R541</f>
        <v>0.78</v>
      </c>
      <c r="S528" s="598"/>
      <c r="T528" s="227">
        <f>Annual!T541</f>
        <v>-0.06</v>
      </c>
      <c r="U528" s="91"/>
      <c r="V528" s="227">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378</v>
      </c>
      <c r="J529" s="227">
        <f>Annual!J542</f>
        <v>0.73499999999999999</v>
      </c>
      <c r="K529" s="227">
        <f>Annual!K542</f>
        <v>0.73499999999999999</v>
      </c>
      <c r="L529" s="227">
        <f>Annual!L542</f>
        <v>0.73499999999999999</v>
      </c>
      <c r="M529" s="227">
        <f>Annual!M542</f>
        <v>0.73499999999999999</v>
      </c>
      <c r="N529" s="227">
        <f>Annual!N542</f>
        <v>0.73499999999999999</v>
      </c>
      <c r="O529" s="227">
        <f>Annual!O542</f>
        <v>0.73499999999999999</v>
      </c>
      <c r="P529" s="227">
        <f>Annual!P542</f>
        <v>0.73499999999999999</v>
      </c>
      <c r="Q529" s="227">
        <f>Annual!Q542</f>
        <v>0.73499999999999999</v>
      </c>
      <c r="R529" s="227">
        <f>Annual!R542</f>
        <v>0.73499999999999999</v>
      </c>
      <c r="S529" s="598"/>
      <c r="T529" s="227">
        <f>Annual!T542</f>
        <v>-0.1</v>
      </c>
      <c r="U529" s="91"/>
      <c r="V529" s="227">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379</v>
      </c>
      <c r="J530" s="227">
        <f>Annual!J543</f>
        <v>0.71</v>
      </c>
      <c r="K530" s="227">
        <f>Annual!K543</f>
        <v>0.71</v>
      </c>
      <c r="L530" s="227">
        <f>Annual!L543</f>
        <v>0.71</v>
      </c>
      <c r="M530" s="227">
        <f>Annual!M543</f>
        <v>0.71</v>
      </c>
      <c r="N530" s="227">
        <f>Annual!N543</f>
        <v>0.71</v>
      </c>
      <c r="O530" s="227">
        <f>Annual!O543</f>
        <v>0.71</v>
      </c>
      <c r="P530" s="227">
        <f>Annual!P543</f>
        <v>0.71</v>
      </c>
      <c r="Q530" s="227">
        <f>Annual!Q543</f>
        <v>0.71</v>
      </c>
      <c r="R530" s="227">
        <f>Annual!R543</f>
        <v>0.71</v>
      </c>
      <c r="S530" s="598"/>
      <c r="T530" s="227">
        <f>Annual!T543</f>
        <v>-0.1</v>
      </c>
      <c r="U530" s="91"/>
      <c r="V530" s="227">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380</v>
      </c>
      <c r="J531" s="227">
        <f>Annual!J544</f>
        <v>0.7</v>
      </c>
      <c r="K531" s="227">
        <f>Annual!K544</f>
        <v>0.7</v>
      </c>
      <c r="L531" s="227">
        <f>Annual!L544</f>
        <v>0.7</v>
      </c>
      <c r="M531" s="227">
        <f>Annual!M544</f>
        <v>0.7</v>
      </c>
      <c r="N531" s="227">
        <f>Annual!N544</f>
        <v>0.7</v>
      </c>
      <c r="O531" s="227">
        <f>Annual!O544</f>
        <v>0.7</v>
      </c>
      <c r="P531" s="227">
        <f>Annual!P544</f>
        <v>0.7</v>
      </c>
      <c r="Q531" s="227">
        <f>Annual!Q544</f>
        <v>0.7</v>
      </c>
      <c r="R531" s="227">
        <f>Annual!R544</f>
        <v>0.7</v>
      </c>
      <c r="S531" s="598"/>
      <c r="T531" s="227">
        <f>Annual!T544</f>
        <v>-0.1</v>
      </c>
      <c r="U531" s="91"/>
      <c r="V531" s="227">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381</v>
      </c>
      <c r="J532" s="227">
        <f>Annual!J545</f>
        <v>0.68</v>
      </c>
      <c r="K532" s="227">
        <f>Annual!K545</f>
        <v>0.68</v>
      </c>
      <c r="L532" s="227">
        <f>Annual!L545</f>
        <v>0.68</v>
      </c>
      <c r="M532" s="227">
        <f>Annual!M545</f>
        <v>0.68</v>
      </c>
      <c r="N532" s="227">
        <f>Annual!N545</f>
        <v>0.68</v>
      </c>
      <c r="O532" s="227">
        <f>Annual!O545</f>
        <v>0.68</v>
      </c>
      <c r="P532" s="227">
        <f>Annual!P545</f>
        <v>0.68</v>
      </c>
      <c r="Q532" s="227">
        <f>Annual!Q545</f>
        <v>0.68</v>
      </c>
      <c r="R532" s="227">
        <f>Annual!R545</f>
        <v>0.68</v>
      </c>
      <c r="S532" s="598"/>
      <c r="T532" s="227">
        <f>Annual!T545</f>
        <v>-0.1</v>
      </c>
      <c r="U532" s="91"/>
      <c r="V532" s="227">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382</v>
      </c>
      <c r="J533" s="227">
        <f>Annual!J546</f>
        <v>0.65</v>
      </c>
      <c r="K533" s="227">
        <f>Annual!K546</f>
        <v>0.65</v>
      </c>
      <c r="L533" s="227">
        <f>Annual!L546</f>
        <v>0.65</v>
      </c>
      <c r="M533" s="227">
        <f>Annual!M546</f>
        <v>0.65</v>
      </c>
      <c r="N533" s="227">
        <f>Annual!N546</f>
        <v>0.65</v>
      </c>
      <c r="O533" s="227">
        <f>Annual!O546</f>
        <v>0.65</v>
      </c>
      <c r="P533" s="227">
        <f>Annual!P546</f>
        <v>0.65</v>
      </c>
      <c r="Q533" s="227">
        <f>Annual!Q546</f>
        <v>0.65</v>
      </c>
      <c r="R533" s="227">
        <f>Annual!R546</f>
        <v>0.65</v>
      </c>
      <c r="S533" s="598"/>
      <c r="T533" s="227">
        <f>Annual!T546</f>
        <v>-0.1</v>
      </c>
      <c r="U533" s="91"/>
      <c r="V533" s="227">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785</v>
      </c>
      <c r="I534" s="101" t="s">
        <v>373</v>
      </c>
      <c r="J534" s="227">
        <f>Annual!J547</f>
        <v>0.81</v>
      </c>
      <c r="K534" s="227">
        <f>Annual!K547</f>
        <v>0.81</v>
      </c>
      <c r="L534" s="227">
        <f>Annual!L547</f>
        <v>0.81</v>
      </c>
      <c r="M534" s="227">
        <f>Annual!M547</f>
        <v>0.81</v>
      </c>
      <c r="N534" s="227">
        <f>Annual!N547</f>
        <v>0.81</v>
      </c>
      <c r="O534" s="227">
        <f>Annual!O547</f>
        <v>0.81</v>
      </c>
      <c r="P534" s="227">
        <f>Annual!P547</f>
        <v>0.81</v>
      </c>
      <c r="Q534" s="227">
        <f>Annual!Q547</f>
        <v>0.81</v>
      </c>
      <c r="R534" s="227">
        <f>Annual!R547</f>
        <v>0.81</v>
      </c>
      <c r="S534" s="598"/>
      <c r="T534" s="227">
        <f>Annual!T547</f>
        <v>-0.09</v>
      </c>
      <c r="U534" s="91"/>
      <c r="V534" s="227">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7">
        <f>Annual!J548</f>
        <v>0.81</v>
      </c>
      <c r="K535" s="227">
        <f>Annual!K548</f>
        <v>0.81</v>
      </c>
      <c r="L535" s="227">
        <f>Annual!L548</f>
        <v>0.81</v>
      </c>
      <c r="M535" s="227">
        <f>Annual!M548</f>
        <v>0.81</v>
      </c>
      <c r="N535" s="227">
        <f>Annual!N548</f>
        <v>0.81</v>
      </c>
      <c r="O535" s="227">
        <f>Annual!O548</f>
        <v>0.81</v>
      </c>
      <c r="P535" s="227">
        <f>Annual!P548</f>
        <v>0.81</v>
      </c>
      <c r="Q535" s="227">
        <f>Annual!Q548</f>
        <v>0.81</v>
      </c>
      <c r="R535" s="227">
        <f>Annual!R548</f>
        <v>0.81</v>
      </c>
      <c r="S535" s="598"/>
      <c r="T535" s="227">
        <f>Annual!T548</f>
        <v>-0.09</v>
      </c>
      <c r="U535" s="91"/>
      <c r="V535" s="227">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7">
        <f>Annual!J549</f>
        <v>0.81</v>
      </c>
      <c r="K536" s="227">
        <f>Annual!K549</f>
        <v>0.81</v>
      </c>
      <c r="L536" s="227">
        <f>Annual!L549</f>
        <v>0.81</v>
      </c>
      <c r="M536" s="227">
        <f>Annual!M549</f>
        <v>0.81</v>
      </c>
      <c r="N536" s="227">
        <f>Annual!N549</f>
        <v>0.81</v>
      </c>
      <c r="O536" s="227">
        <f>Annual!O549</f>
        <v>0.81</v>
      </c>
      <c r="P536" s="227">
        <f>Annual!P549</f>
        <v>0.81</v>
      </c>
      <c r="Q536" s="227">
        <f>Annual!Q549</f>
        <v>0.81</v>
      </c>
      <c r="R536" s="227">
        <f>Annual!R549</f>
        <v>0.81</v>
      </c>
      <c r="S536" s="598"/>
      <c r="T536" s="227">
        <f>Annual!T549</f>
        <v>-0.09</v>
      </c>
      <c r="U536" s="91"/>
      <c r="V536" s="227">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376</v>
      </c>
      <c r="J537" s="227">
        <f>Annual!J550</f>
        <v>0.8</v>
      </c>
      <c r="K537" s="227">
        <f>Annual!K550</f>
        <v>0.8</v>
      </c>
      <c r="L537" s="227">
        <f>Annual!L550</f>
        <v>0.8</v>
      </c>
      <c r="M537" s="227">
        <f>Annual!M550</f>
        <v>0.8</v>
      </c>
      <c r="N537" s="227">
        <f>Annual!N550</f>
        <v>0.8</v>
      </c>
      <c r="O537" s="227">
        <f>Annual!O550</f>
        <v>0.8</v>
      </c>
      <c r="P537" s="227">
        <f>Annual!P550</f>
        <v>0.8</v>
      </c>
      <c r="Q537" s="227">
        <f>Annual!Q550</f>
        <v>0.8</v>
      </c>
      <c r="R537" s="227">
        <f>Annual!R550</f>
        <v>0.8</v>
      </c>
      <c r="S537" s="598"/>
      <c r="T537" s="227">
        <f>Annual!T550</f>
        <v>-0.08</v>
      </c>
      <c r="U537" s="91"/>
      <c r="V537" s="227">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377</v>
      </c>
      <c r="J538" s="227">
        <f>Annual!J551</f>
        <v>0.78</v>
      </c>
      <c r="K538" s="227">
        <f>Annual!K551</f>
        <v>0.78</v>
      </c>
      <c r="L538" s="227">
        <f>Annual!L551</f>
        <v>0.78</v>
      </c>
      <c r="M538" s="227">
        <f>Annual!M551</f>
        <v>0.78</v>
      </c>
      <c r="N538" s="227">
        <f>Annual!N551</f>
        <v>0.78</v>
      </c>
      <c r="O538" s="227">
        <f>Annual!O551</f>
        <v>0.78</v>
      </c>
      <c r="P538" s="227">
        <f>Annual!P551</f>
        <v>0.78</v>
      </c>
      <c r="Q538" s="227">
        <f>Annual!Q551</f>
        <v>0.78</v>
      </c>
      <c r="R538" s="227">
        <f>Annual!R551</f>
        <v>0.78</v>
      </c>
      <c r="S538" s="598"/>
      <c r="T538" s="227">
        <f>Annual!T551</f>
        <v>-0.06</v>
      </c>
      <c r="U538" s="91"/>
      <c r="V538" s="227">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378</v>
      </c>
      <c r="J539" s="227">
        <f>Annual!J552</f>
        <v>0.73499999999999999</v>
      </c>
      <c r="K539" s="227">
        <f>Annual!K552</f>
        <v>0.73499999999999999</v>
      </c>
      <c r="L539" s="227">
        <f>Annual!L552</f>
        <v>0.73499999999999999</v>
      </c>
      <c r="M539" s="227">
        <f>Annual!M552</f>
        <v>0.73499999999999999</v>
      </c>
      <c r="N539" s="227">
        <f>Annual!N552</f>
        <v>0.73499999999999999</v>
      </c>
      <c r="O539" s="227">
        <f>Annual!O552</f>
        <v>0.73499999999999999</v>
      </c>
      <c r="P539" s="227">
        <f>Annual!P552</f>
        <v>0.73499999999999999</v>
      </c>
      <c r="Q539" s="227">
        <f>Annual!Q552</f>
        <v>0.73499999999999999</v>
      </c>
      <c r="R539" s="227">
        <f>Annual!R552</f>
        <v>0.73499999999999999</v>
      </c>
      <c r="S539" s="598"/>
      <c r="T539" s="227">
        <f>Annual!T552</f>
        <v>-0.1</v>
      </c>
      <c r="U539" s="91"/>
      <c r="V539" s="227">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379</v>
      </c>
      <c r="J540" s="227">
        <f>Annual!J553</f>
        <v>0.71</v>
      </c>
      <c r="K540" s="227">
        <f>Annual!K553</f>
        <v>0.71</v>
      </c>
      <c r="L540" s="227">
        <f>Annual!L553</f>
        <v>0.71</v>
      </c>
      <c r="M540" s="227">
        <f>Annual!M553</f>
        <v>0.71</v>
      </c>
      <c r="N540" s="227">
        <f>Annual!N553</f>
        <v>0.71</v>
      </c>
      <c r="O540" s="227">
        <f>Annual!O553</f>
        <v>0.71</v>
      </c>
      <c r="P540" s="227">
        <f>Annual!P553</f>
        <v>0.71</v>
      </c>
      <c r="Q540" s="227">
        <f>Annual!Q553</f>
        <v>0.71</v>
      </c>
      <c r="R540" s="227">
        <f>Annual!R553</f>
        <v>0.71</v>
      </c>
      <c r="S540" s="598"/>
      <c r="T540" s="227">
        <f>Annual!T553</f>
        <v>-0.1</v>
      </c>
      <c r="U540" s="91"/>
      <c r="V540" s="227">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380</v>
      </c>
      <c r="J541" s="227">
        <f>Annual!J554</f>
        <v>0.7</v>
      </c>
      <c r="K541" s="227">
        <f>Annual!K554</f>
        <v>0.7</v>
      </c>
      <c r="L541" s="227">
        <f>Annual!L554</f>
        <v>0.7</v>
      </c>
      <c r="M541" s="227">
        <f>Annual!M554</f>
        <v>0.7</v>
      </c>
      <c r="N541" s="227">
        <f>Annual!N554</f>
        <v>0.7</v>
      </c>
      <c r="O541" s="227">
        <f>Annual!O554</f>
        <v>0.7</v>
      </c>
      <c r="P541" s="227">
        <f>Annual!P554</f>
        <v>0.7</v>
      </c>
      <c r="Q541" s="227">
        <f>Annual!Q554</f>
        <v>0.7</v>
      </c>
      <c r="R541" s="227">
        <f>Annual!R554</f>
        <v>0.7</v>
      </c>
      <c r="S541" s="598"/>
      <c r="T541" s="227">
        <f>Annual!T554</f>
        <v>-0.1</v>
      </c>
      <c r="U541" s="91"/>
      <c r="V541" s="227">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381</v>
      </c>
      <c r="J542" s="227">
        <f>Annual!J555</f>
        <v>0.68</v>
      </c>
      <c r="K542" s="227">
        <f>Annual!K555</f>
        <v>0.68</v>
      </c>
      <c r="L542" s="227">
        <f>Annual!L555</f>
        <v>0.68</v>
      </c>
      <c r="M542" s="227">
        <f>Annual!M555</f>
        <v>0.68</v>
      </c>
      <c r="N542" s="227">
        <f>Annual!N555</f>
        <v>0.68</v>
      </c>
      <c r="O542" s="227">
        <f>Annual!O555</f>
        <v>0.68</v>
      </c>
      <c r="P542" s="227">
        <f>Annual!P555</f>
        <v>0.68</v>
      </c>
      <c r="Q542" s="227">
        <f>Annual!Q555</f>
        <v>0.68</v>
      </c>
      <c r="R542" s="227">
        <f>Annual!R555</f>
        <v>0.68</v>
      </c>
      <c r="S542" s="598"/>
      <c r="T542" s="227">
        <f>Annual!T555</f>
        <v>-0.1</v>
      </c>
      <c r="U542" s="91"/>
      <c r="V542" s="227">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382</v>
      </c>
      <c r="J543" s="227">
        <f>Annual!J556</f>
        <v>0.65</v>
      </c>
      <c r="K543" s="227">
        <f>Annual!K556</f>
        <v>0.65</v>
      </c>
      <c r="L543" s="227">
        <f>Annual!L556</f>
        <v>0.65</v>
      </c>
      <c r="M543" s="227">
        <f>Annual!M556</f>
        <v>0.65</v>
      </c>
      <c r="N543" s="227">
        <f>Annual!N556</f>
        <v>0.65</v>
      </c>
      <c r="O543" s="227">
        <f>Annual!O556</f>
        <v>0.65</v>
      </c>
      <c r="P543" s="227">
        <f>Annual!P556</f>
        <v>0.65</v>
      </c>
      <c r="Q543" s="227">
        <f>Annual!Q556</f>
        <v>0.65</v>
      </c>
      <c r="R543" s="227">
        <f>Annual!R556</f>
        <v>0.65</v>
      </c>
      <c r="S543" s="598"/>
      <c r="T543" s="227">
        <f>Annual!T556</f>
        <v>-0.1</v>
      </c>
      <c r="U543" s="91"/>
      <c r="V543" s="227">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786</v>
      </c>
      <c r="I544" s="101" t="s">
        <v>373</v>
      </c>
      <c r="J544" s="227">
        <f>Annual!J557</f>
        <v>0.81</v>
      </c>
      <c r="K544" s="227">
        <f>Annual!K557</f>
        <v>0.81</v>
      </c>
      <c r="L544" s="227">
        <f>Annual!L557</f>
        <v>0.81</v>
      </c>
      <c r="M544" s="227">
        <f>Annual!M557</f>
        <v>0.81</v>
      </c>
      <c r="N544" s="227">
        <f>Annual!N557</f>
        <v>0.81</v>
      </c>
      <c r="O544" s="227">
        <f>Annual!O557</f>
        <v>0.81</v>
      </c>
      <c r="P544" s="227">
        <f>Annual!P557</f>
        <v>0.81</v>
      </c>
      <c r="Q544" s="227">
        <f>Annual!Q557</f>
        <v>0.81</v>
      </c>
      <c r="R544" s="227">
        <f>Annual!R557</f>
        <v>0.81</v>
      </c>
      <c r="S544" s="598"/>
      <c r="T544" s="227">
        <f>Annual!T557</f>
        <v>-0.09</v>
      </c>
      <c r="U544" s="91"/>
      <c r="V544" s="227">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7">
        <f>Annual!J558</f>
        <v>0.81</v>
      </c>
      <c r="K545" s="227">
        <f>Annual!K558</f>
        <v>0.81</v>
      </c>
      <c r="L545" s="227">
        <f>Annual!L558</f>
        <v>0.81</v>
      </c>
      <c r="M545" s="227">
        <f>Annual!M558</f>
        <v>0.81</v>
      </c>
      <c r="N545" s="227">
        <f>Annual!N558</f>
        <v>0.81</v>
      </c>
      <c r="O545" s="227">
        <f>Annual!O558</f>
        <v>0.81</v>
      </c>
      <c r="P545" s="227">
        <f>Annual!P558</f>
        <v>0.81</v>
      </c>
      <c r="Q545" s="227">
        <f>Annual!Q558</f>
        <v>0.81</v>
      </c>
      <c r="R545" s="227">
        <f>Annual!R558</f>
        <v>0.81</v>
      </c>
      <c r="S545" s="598"/>
      <c r="T545" s="227">
        <f>Annual!T558</f>
        <v>-0.09</v>
      </c>
      <c r="U545" s="91"/>
      <c r="V545" s="227">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7">
        <f>Annual!J559</f>
        <v>0.81</v>
      </c>
      <c r="K546" s="227">
        <f>Annual!K559</f>
        <v>0.81</v>
      </c>
      <c r="L546" s="227">
        <f>Annual!L559</f>
        <v>0.81</v>
      </c>
      <c r="M546" s="227">
        <f>Annual!M559</f>
        <v>0.81</v>
      </c>
      <c r="N546" s="227">
        <f>Annual!N559</f>
        <v>0.81</v>
      </c>
      <c r="O546" s="227">
        <f>Annual!O559</f>
        <v>0.81</v>
      </c>
      <c r="P546" s="227">
        <f>Annual!P559</f>
        <v>0.81</v>
      </c>
      <c r="Q546" s="227">
        <f>Annual!Q559</f>
        <v>0.81</v>
      </c>
      <c r="R546" s="227">
        <f>Annual!R559</f>
        <v>0.81</v>
      </c>
      <c r="S546" s="598"/>
      <c r="T546" s="227">
        <f>Annual!T559</f>
        <v>-0.09</v>
      </c>
      <c r="U546" s="91"/>
      <c r="V546" s="227">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376</v>
      </c>
      <c r="J547" s="227">
        <f>Annual!J560</f>
        <v>0.8</v>
      </c>
      <c r="K547" s="227">
        <f>Annual!K560</f>
        <v>0.8</v>
      </c>
      <c r="L547" s="227">
        <f>Annual!L560</f>
        <v>0.8</v>
      </c>
      <c r="M547" s="227">
        <f>Annual!M560</f>
        <v>0.8</v>
      </c>
      <c r="N547" s="227">
        <f>Annual!N560</f>
        <v>0.8</v>
      </c>
      <c r="O547" s="227">
        <f>Annual!O560</f>
        <v>0.8</v>
      </c>
      <c r="P547" s="227">
        <f>Annual!P560</f>
        <v>0.8</v>
      </c>
      <c r="Q547" s="227">
        <f>Annual!Q560</f>
        <v>0.8</v>
      </c>
      <c r="R547" s="227">
        <f>Annual!R560</f>
        <v>0.8</v>
      </c>
      <c r="S547" s="598"/>
      <c r="T547" s="227">
        <f>Annual!T560</f>
        <v>-0.08</v>
      </c>
      <c r="U547" s="91"/>
      <c r="V547" s="227">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377</v>
      </c>
      <c r="J548" s="227">
        <f>Annual!J561</f>
        <v>0.78</v>
      </c>
      <c r="K548" s="227">
        <f>Annual!K561</f>
        <v>0.78</v>
      </c>
      <c r="L548" s="227">
        <f>Annual!L561</f>
        <v>0.78</v>
      </c>
      <c r="M548" s="227">
        <f>Annual!M561</f>
        <v>0.78</v>
      </c>
      <c r="N548" s="227">
        <f>Annual!N561</f>
        <v>0.78</v>
      </c>
      <c r="O548" s="227">
        <f>Annual!O561</f>
        <v>0.78</v>
      </c>
      <c r="P548" s="227">
        <f>Annual!P561</f>
        <v>0.78</v>
      </c>
      <c r="Q548" s="227">
        <f>Annual!Q561</f>
        <v>0.78</v>
      </c>
      <c r="R548" s="227">
        <f>Annual!R561</f>
        <v>0.78</v>
      </c>
      <c r="S548" s="598"/>
      <c r="T548" s="227">
        <f>Annual!T561</f>
        <v>-0.06</v>
      </c>
      <c r="U548" s="91"/>
      <c r="V548" s="227">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378</v>
      </c>
      <c r="J549" s="227">
        <f>Annual!J562</f>
        <v>0.73499999999999999</v>
      </c>
      <c r="K549" s="227">
        <f>Annual!K562</f>
        <v>0.73499999999999999</v>
      </c>
      <c r="L549" s="227">
        <f>Annual!L562</f>
        <v>0.73499999999999999</v>
      </c>
      <c r="M549" s="227">
        <f>Annual!M562</f>
        <v>0.73499999999999999</v>
      </c>
      <c r="N549" s="227">
        <f>Annual!N562</f>
        <v>0.73499999999999999</v>
      </c>
      <c r="O549" s="227">
        <f>Annual!O562</f>
        <v>0.73499999999999999</v>
      </c>
      <c r="P549" s="227">
        <f>Annual!P562</f>
        <v>0.73499999999999999</v>
      </c>
      <c r="Q549" s="227">
        <f>Annual!Q562</f>
        <v>0.73499999999999999</v>
      </c>
      <c r="R549" s="227">
        <f>Annual!R562</f>
        <v>0.73499999999999999</v>
      </c>
      <c r="S549" s="598"/>
      <c r="T549" s="227">
        <f>Annual!T562</f>
        <v>-0.1</v>
      </c>
      <c r="U549" s="91"/>
      <c r="V549" s="227">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379</v>
      </c>
      <c r="J550" s="227">
        <f>Annual!J563</f>
        <v>0.71</v>
      </c>
      <c r="K550" s="227">
        <f>Annual!K563</f>
        <v>0.71</v>
      </c>
      <c r="L550" s="227">
        <f>Annual!L563</f>
        <v>0.71</v>
      </c>
      <c r="M550" s="227">
        <f>Annual!M563</f>
        <v>0.71</v>
      </c>
      <c r="N550" s="227">
        <f>Annual!N563</f>
        <v>0.71</v>
      </c>
      <c r="O550" s="227">
        <f>Annual!O563</f>
        <v>0.71</v>
      </c>
      <c r="P550" s="227">
        <f>Annual!P563</f>
        <v>0.71</v>
      </c>
      <c r="Q550" s="227">
        <f>Annual!Q563</f>
        <v>0.71</v>
      </c>
      <c r="R550" s="227">
        <f>Annual!R563</f>
        <v>0.71</v>
      </c>
      <c r="S550" s="598"/>
      <c r="T550" s="227">
        <f>Annual!T563</f>
        <v>-0.1</v>
      </c>
      <c r="U550" s="91"/>
      <c r="V550" s="227">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380</v>
      </c>
      <c r="J551" s="227">
        <f>Annual!J564</f>
        <v>0.7</v>
      </c>
      <c r="K551" s="227">
        <f>Annual!K564</f>
        <v>0.7</v>
      </c>
      <c r="L551" s="227">
        <f>Annual!L564</f>
        <v>0.7</v>
      </c>
      <c r="M551" s="227">
        <f>Annual!M564</f>
        <v>0.7</v>
      </c>
      <c r="N551" s="227">
        <f>Annual!N564</f>
        <v>0.7</v>
      </c>
      <c r="O551" s="227">
        <f>Annual!O564</f>
        <v>0.7</v>
      </c>
      <c r="P551" s="227">
        <f>Annual!P564</f>
        <v>0.7</v>
      </c>
      <c r="Q551" s="227">
        <f>Annual!Q564</f>
        <v>0.7</v>
      </c>
      <c r="R551" s="227">
        <f>Annual!R564</f>
        <v>0.7</v>
      </c>
      <c r="S551" s="598"/>
      <c r="T551" s="227">
        <f>Annual!T564</f>
        <v>-0.1</v>
      </c>
      <c r="U551" s="91"/>
      <c r="V551" s="227">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381</v>
      </c>
      <c r="J552" s="227">
        <f>Annual!J565</f>
        <v>0.68</v>
      </c>
      <c r="K552" s="227">
        <f>Annual!K565</f>
        <v>0.68</v>
      </c>
      <c r="L552" s="227">
        <f>Annual!L565</f>
        <v>0.68</v>
      </c>
      <c r="M552" s="227">
        <f>Annual!M565</f>
        <v>0.68</v>
      </c>
      <c r="N552" s="227">
        <f>Annual!N565</f>
        <v>0.68</v>
      </c>
      <c r="O552" s="227">
        <f>Annual!O565</f>
        <v>0.68</v>
      </c>
      <c r="P552" s="227">
        <f>Annual!P565</f>
        <v>0.68</v>
      </c>
      <c r="Q552" s="227">
        <f>Annual!Q565</f>
        <v>0.68</v>
      </c>
      <c r="R552" s="227">
        <f>Annual!R565</f>
        <v>0.68</v>
      </c>
      <c r="S552" s="598"/>
      <c r="T552" s="227">
        <f>Annual!T565</f>
        <v>-0.1</v>
      </c>
      <c r="U552" s="91"/>
      <c r="V552" s="227">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382</v>
      </c>
      <c r="J553" s="227">
        <f>Annual!J566</f>
        <v>0.65</v>
      </c>
      <c r="K553" s="227">
        <f>Annual!K566</f>
        <v>0.65</v>
      </c>
      <c r="L553" s="227">
        <f>Annual!L566</f>
        <v>0.65</v>
      </c>
      <c r="M553" s="227">
        <f>Annual!M566</f>
        <v>0.65</v>
      </c>
      <c r="N553" s="227">
        <f>Annual!N566</f>
        <v>0.65</v>
      </c>
      <c r="O553" s="227">
        <f>Annual!O566</f>
        <v>0.65</v>
      </c>
      <c r="P553" s="227">
        <f>Annual!P566</f>
        <v>0.65</v>
      </c>
      <c r="Q553" s="227">
        <f>Annual!Q566</f>
        <v>0.65</v>
      </c>
      <c r="R553" s="227">
        <f>Annual!R566</f>
        <v>0.65</v>
      </c>
      <c r="S553" s="598"/>
      <c r="T553" s="227">
        <f>Annual!T566</f>
        <v>-0.1</v>
      </c>
      <c r="U553" s="91"/>
      <c r="V553" s="227">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787</v>
      </c>
      <c r="I554" s="101" t="s">
        <v>373</v>
      </c>
      <c r="J554" s="227">
        <f>Annual!J567</f>
        <v>0.81</v>
      </c>
      <c r="K554" s="227">
        <f>Annual!K567</f>
        <v>0.81</v>
      </c>
      <c r="L554" s="227">
        <f>Annual!L567</f>
        <v>0.81</v>
      </c>
      <c r="M554" s="227">
        <f>Annual!M567</f>
        <v>0.81</v>
      </c>
      <c r="N554" s="227">
        <f>Annual!N567</f>
        <v>0.81</v>
      </c>
      <c r="O554" s="227">
        <f>Annual!O567</f>
        <v>0.81</v>
      </c>
      <c r="P554" s="227">
        <f>Annual!P567</f>
        <v>0.81</v>
      </c>
      <c r="Q554" s="227">
        <f>Annual!Q567</f>
        <v>0.81</v>
      </c>
      <c r="R554" s="227">
        <f>Annual!R567</f>
        <v>0.81</v>
      </c>
      <c r="S554" s="598"/>
      <c r="T554" s="227">
        <f>Annual!T567</f>
        <v>-0.09</v>
      </c>
      <c r="U554" s="91"/>
      <c r="V554" s="227">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7">
        <f>Annual!J568</f>
        <v>0.81</v>
      </c>
      <c r="K555" s="227">
        <f>Annual!K568</f>
        <v>0.81</v>
      </c>
      <c r="L555" s="227">
        <f>Annual!L568</f>
        <v>0.81</v>
      </c>
      <c r="M555" s="227">
        <f>Annual!M568</f>
        <v>0.81</v>
      </c>
      <c r="N555" s="227">
        <f>Annual!N568</f>
        <v>0.81</v>
      </c>
      <c r="O555" s="227">
        <f>Annual!O568</f>
        <v>0.81</v>
      </c>
      <c r="P555" s="227">
        <f>Annual!P568</f>
        <v>0.81</v>
      </c>
      <c r="Q555" s="227">
        <f>Annual!Q568</f>
        <v>0.81</v>
      </c>
      <c r="R555" s="227">
        <f>Annual!R568</f>
        <v>0.81</v>
      </c>
      <c r="S555" s="598"/>
      <c r="T555" s="227">
        <f>Annual!T568</f>
        <v>-0.09</v>
      </c>
      <c r="U555" s="91"/>
      <c r="V555" s="227">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7">
        <f>Annual!J569</f>
        <v>0.81</v>
      </c>
      <c r="K556" s="227">
        <f>Annual!K569</f>
        <v>0.81</v>
      </c>
      <c r="L556" s="227">
        <f>Annual!L569</f>
        <v>0.81</v>
      </c>
      <c r="M556" s="227">
        <f>Annual!M569</f>
        <v>0.81</v>
      </c>
      <c r="N556" s="227">
        <f>Annual!N569</f>
        <v>0.81</v>
      </c>
      <c r="O556" s="227">
        <f>Annual!O569</f>
        <v>0.81</v>
      </c>
      <c r="P556" s="227">
        <f>Annual!P569</f>
        <v>0.81</v>
      </c>
      <c r="Q556" s="227">
        <f>Annual!Q569</f>
        <v>0.81</v>
      </c>
      <c r="R556" s="227">
        <f>Annual!R569</f>
        <v>0.81</v>
      </c>
      <c r="S556" s="598"/>
      <c r="T556" s="227">
        <f>Annual!T569</f>
        <v>-0.09</v>
      </c>
      <c r="U556" s="91"/>
      <c r="V556" s="227">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376</v>
      </c>
      <c r="J557" s="227">
        <f>Annual!J570</f>
        <v>0.8</v>
      </c>
      <c r="K557" s="227">
        <f>Annual!K570</f>
        <v>0.8</v>
      </c>
      <c r="L557" s="227">
        <f>Annual!L570</f>
        <v>0.8</v>
      </c>
      <c r="M557" s="227">
        <f>Annual!M570</f>
        <v>0.8</v>
      </c>
      <c r="N557" s="227">
        <f>Annual!N570</f>
        <v>0.8</v>
      </c>
      <c r="O557" s="227">
        <f>Annual!O570</f>
        <v>0.8</v>
      </c>
      <c r="P557" s="227">
        <f>Annual!P570</f>
        <v>0.8</v>
      </c>
      <c r="Q557" s="227">
        <f>Annual!Q570</f>
        <v>0.8</v>
      </c>
      <c r="R557" s="227">
        <f>Annual!R570</f>
        <v>0.8</v>
      </c>
      <c r="S557" s="598"/>
      <c r="T557" s="227">
        <f>Annual!T570</f>
        <v>-0.08</v>
      </c>
      <c r="U557" s="91"/>
      <c r="V557" s="227">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377</v>
      </c>
      <c r="J558" s="227">
        <f>Annual!J571</f>
        <v>0.78</v>
      </c>
      <c r="K558" s="227">
        <f>Annual!K571</f>
        <v>0.78</v>
      </c>
      <c r="L558" s="227">
        <f>Annual!L571</f>
        <v>0.78</v>
      </c>
      <c r="M558" s="227">
        <f>Annual!M571</f>
        <v>0.78</v>
      </c>
      <c r="N558" s="227">
        <f>Annual!N571</f>
        <v>0.78</v>
      </c>
      <c r="O558" s="227">
        <f>Annual!O571</f>
        <v>0.78</v>
      </c>
      <c r="P558" s="227">
        <f>Annual!P571</f>
        <v>0.78</v>
      </c>
      <c r="Q558" s="227">
        <f>Annual!Q571</f>
        <v>0.78</v>
      </c>
      <c r="R558" s="227">
        <f>Annual!R571</f>
        <v>0.78</v>
      </c>
      <c r="S558" s="598"/>
      <c r="T558" s="227">
        <f>Annual!T571</f>
        <v>-0.06</v>
      </c>
      <c r="U558" s="91"/>
      <c r="V558" s="227">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378</v>
      </c>
      <c r="J559" s="227">
        <f>Annual!J572</f>
        <v>0.73499999999999999</v>
      </c>
      <c r="K559" s="227">
        <f>Annual!K572</f>
        <v>0.73499999999999999</v>
      </c>
      <c r="L559" s="227">
        <f>Annual!L572</f>
        <v>0.73499999999999999</v>
      </c>
      <c r="M559" s="227">
        <f>Annual!M572</f>
        <v>0.73499999999999999</v>
      </c>
      <c r="N559" s="227">
        <f>Annual!N572</f>
        <v>0.73499999999999999</v>
      </c>
      <c r="O559" s="227">
        <f>Annual!O572</f>
        <v>0.73499999999999999</v>
      </c>
      <c r="P559" s="227">
        <f>Annual!P572</f>
        <v>0.73499999999999999</v>
      </c>
      <c r="Q559" s="227">
        <f>Annual!Q572</f>
        <v>0.73499999999999999</v>
      </c>
      <c r="R559" s="227">
        <f>Annual!R572</f>
        <v>0.73499999999999999</v>
      </c>
      <c r="S559" s="598"/>
      <c r="T559" s="227">
        <f>Annual!T572</f>
        <v>-0.1</v>
      </c>
      <c r="U559" s="91"/>
      <c r="V559" s="227">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379</v>
      </c>
      <c r="J560" s="227">
        <f>Annual!J573</f>
        <v>0.71</v>
      </c>
      <c r="K560" s="227">
        <f>Annual!K573</f>
        <v>0.71</v>
      </c>
      <c r="L560" s="227">
        <f>Annual!L573</f>
        <v>0.71</v>
      </c>
      <c r="M560" s="227">
        <f>Annual!M573</f>
        <v>0.71</v>
      </c>
      <c r="N560" s="227">
        <f>Annual!N573</f>
        <v>0.71</v>
      </c>
      <c r="O560" s="227">
        <f>Annual!O573</f>
        <v>0.71</v>
      </c>
      <c r="P560" s="227">
        <f>Annual!P573</f>
        <v>0.71</v>
      </c>
      <c r="Q560" s="227">
        <f>Annual!Q573</f>
        <v>0.71</v>
      </c>
      <c r="R560" s="227">
        <f>Annual!R573</f>
        <v>0.71</v>
      </c>
      <c r="S560" s="598"/>
      <c r="T560" s="227">
        <f>Annual!T573</f>
        <v>-0.1</v>
      </c>
      <c r="U560" s="91"/>
      <c r="V560" s="227">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380</v>
      </c>
      <c r="J561" s="227">
        <f>Annual!J574</f>
        <v>0.7</v>
      </c>
      <c r="K561" s="227">
        <f>Annual!K574</f>
        <v>0.7</v>
      </c>
      <c r="L561" s="227">
        <f>Annual!L574</f>
        <v>0.7</v>
      </c>
      <c r="M561" s="227">
        <f>Annual!M574</f>
        <v>0.7</v>
      </c>
      <c r="N561" s="227">
        <f>Annual!N574</f>
        <v>0.7</v>
      </c>
      <c r="O561" s="227">
        <f>Annual!O574</f>
        <v>0.7</v>
      </c>
      <c r="P561" s="227">
        <f>Annual!P574</f>
        <v>0.7</v>
      </c>
      <c r="Q561" s="227">
        <f>Annual!Q574</f>
        <v>0.7</v>
      </c>
      <c r="R561" s="227">
        <f>Annual!R574</f>
        <v>0.7</v>
      </c>
      <c r="S561" s="598"/>
      <c r="T561" s="227">
        <f>Annual!T574</f>
        <v>-0.1</v>
      </c>
      <c r="U561" s="91"/>
      <c r="V561" s="227">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381</v>
      </c>
      <c r="J562" s="227">
        <f>Annual!J575</f>
        <v>0.68</v>
      </c>
      <c r="K562" s="227">
        <f>Annual!K575</f>
        <v>0.68</v>
      </c>
      <c r="L562" s="227">
        <f>Annual!L575</f>
        <v>0.68</v>
      </c>
      <c r="M562" s="227">
        <f>Annual!M575</f>
        <v>0.68</v>
      </c>
      <c r="N562" s="227">
        <f>Annual!N575</f>
        <v>0.68</v>
      </c>
      <c r="O562" s="227">
        <f>Annual!O575</f>
        <v>0.68</v>
      </c>
      <c r="P562" s="227">
        <f>Annual!P575</f>
        <v>0.68</v>
      </c>
      <c r="Q562" s="227">
        <f>Annual!Q575</f>
        <v>0.68</v>
      </c>
      <c r="R562" s="227">
        <f>Annual!R575</f>
        <v>0.68</v>
      </c>
      <c r="S562" s="598"/>
      <c r="T562" s="227">
        <f>Annual!T575</f>
        <v>-0.1</v>
      </c>
      <c r="U562" s="91"/>
      <c r="V562" s="227">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382</v>
      </c>
      <c r="J563" s="227">
        <f>Annual!J576</f>
        <v>0.65</v>
      </c>
      <c r="K563" s="227">
        <f>Annual!K576</f>
        <v>0.65</v>
      </c>
      <c r="L563" s="227">
        <f>Annual!L576</f>
        <v>0.65</v>
      </c>
      <c r="M563" s="227">
        <f>Annual!M576</f>
        <v>0.65</v>
      </c>
      <c r="N563" s="227">
        <f>Annual!N576</f>
        <v>0.65</v>
      </c>
      <c r="O563" s="227">
        <f>Annual!O576</f>
        <v>0.65</v>
      </c>
      <c r="P563" s="227">
        <f>Annual!P576</f>
        <v>0.65</v>
      </c>
      <c r="Q563" s="227">
        <f>Annual!Q576</f>
        <v>0.65</v>
      </c>
      <c r="R563" s="227">
        <f>Annual!R576</f>
        <v>0.65</v>
      </c>
      <c r="S563" s="598"/>
      <c r="T563" s="227">
        <f>Annual!T576</f>
        <v>-0.1</v>
      </c>
      <c r="U563" s="91"/>
      <c r="V563" s="227">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788</v>
      </c>
      <c r="I564" s="101" t="s">
        <v>373</v>
      </c>
      <c r="J564" s="227">
        <f>Annual!J577</f>
        <v>0.81</v>
      </c>
      <c r="K564" s="227">
        <f>Annual!K577</f>
        <v>0.81</v>
      </c>
      <c r="L564" s="227">
        <f>Annual!L577</f>
        <v>0.81</v>
      </c>
      <c r="M564" s="227">
        <f>Annual!M577</f>
        <v>0.81</v>
      </c>
      <c r="N564" s="227">
        <f>Annual!N577</f>
        <v>0.81</v>
      </c>
      <c r="O564" s="227">
        <f>Annual!O577</f>
        <v>0.81</v>
      </c>
      <c r="P564" s="227">
        <f>Annual!P577</f>
        <v>0.81</v>
      </c>
      <c r="Q564" s="227">
        <f>Annual!Q577</f>
        <v>0.81</v>
      </c>
      <c r="R564" s="227">
        <f>Annual!R577</f>
        <v>0.81</v>
      </c>
      <c r="S564" s="598"/>
      <c r="T564" s="227">
        <f>Annual!T577</f>
        <v>-0.09</v>
      </c>
      <c r="U564" s="91"/>
      <c r="V564" s="227">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7">
        <f>Annual!J578</f>
        <v>0.81</v>
      </c>
      <c r="K565" s="227">
        <f>Annual!K578</f>
        <v>0.81</v>
      </c>
      <c r="L565" s="227">
        <f>Annual!L578</f>
        <v>0.81</v>
      </c>
      <c r="M565" s="227">
        <f>Annual!M578</f>
        <v>0.81</v>
      </c>
      <c r="N565" s="227">
        <f>Annual!N578</f>
        <v>0.81</v>
      </c>
      <c r="O565" s="227">
        <f>Annual!O578</f>
        <v>0.81</v>
      </c>
      <c r="P565" s="227">
        <f>Annual!P578</f>
        <v>0.81</v>
      </c>
      <c r="Q565" s="227">
        <f>Annual!Q578</f>
        <v>0.81</v>
      </c>
      <c r="R565" s="227">
        <f>Annual!R578</f>
        <v>0.81</v>
      </c>
      <c r="S565" s="598"/>
      <c r="T565" s="227">
        <f>Annual!T578</f>
        <v>-0.09</v>
      </c>
      <c r="U565" s="91"/>
      <c r="V565" s="227">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7">
        <f>Annual!J579</f>
        <v>0.81</v>
      </c>
      <c r="K566" s="227">
        <f>Annual!K579</f>
        <v>0.81</v>
      </c>
      <c r="L566" s="227">
        <f>Annual!L579</f>
        <v>0.81</v>
      </c>
      <c r="M566" s="227">
        <f>Annual!M579</f>
        <v>0.81</v>
      </c>
      <c r="N566" s="227">
        <f>Annual!N579</f>
        <v>0.81</v>
      </c>
      <c r="O566" s="227">
        <f>Annual!O579</f>
        <v>0.81</v>
      </c>
      <c r="P566" s="227">
        <f>Annual!P579</f>
        <v>0.81</v>
      </c>
      <c r="Q566" s="227">
        <f>Annual!Q579</f>
        <v>0.81</v>
      </c>
      <c r="R566" s="227">
        <f>Annual!R579</f>
        <v>0.81</v>
      </c>
      <c r="S566" s="598"/>
      <c r="T566" s="227">
        <f>Annual!T579</f>
        <v>-0.09</v>
      </c>
      <c r="U566" s="91"/>
      <c r="V566" s="227">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376</v>
      </c>
      <c r="J567" s="227">
        <f>Annual!J580</f>
        <v>0.8</v>
      </c>
      <c r="K567" s="227">
        <f>Annual!K580</f>
        <v>0.8</v>
      </c>
      <c r="L567" s="227">
        <f>Annual!L580</f>
        <v>0.8</v>
      </c>
      <c r="M567" s="227">
        <f>Annual!M580</f>
        <v>0.8</v>
      </c>
      <c r="N567" s="227">
        <f>Annual!N580</f>
        <v>0.8</v>
      </c>
      <c r="O567" s="227">
        <f>Annual!O580</f>
        <v>0.8</v>
      </c>
      <c r="P567" s="227">
        <f>Annual!P580</f>
        <v>0.8</v>
      </c>
      <c r="Q567" s="227">
        <f>Annual!Q580</f>
        <v>0.8</v>
      </c>
      <c r="R567" s="227">
        <f>Annual!R580</f>
        <v>0.8</v>
      </c>
      <c r="S567" s="598"/>
      <c r="T567" s="227">
        <f>Annual!T580</f>
        <v>-0.08</v>
      </c>
      <c r="U567" s="91"/>
      <c r="V567" s="227">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377</v>
      </c>
      <c r="J568" s="227">
        <f>Annual!J581</f>
        <v>0.78</v>
      </c>
      <c r="K568" s="227">
        <f>Annual!K581</f>
        <v>0.78</v>
      </c>
      <c r="L568" s="227">
        <f>Annual!L581</f>
        <v>0.78</v>
      </c>
      <c r="M568" s="227">
        <f>Annual!M581</f>
        <v>0.78</v>
      </c>
      <c r="N568" s="227">
        <f>Annual!N581</f>
        <v>0.78</v>
      </c>
      <c r="O568" s="227">
        <f>Annual!O581</f>
        <v>0.78</v>
      </c>
      <c r="P568" s="227">
        <f>Annual!P581</f>
        <v>0.78</v>
      </c>
      <c r="Q568" s="227">
        <f>Annual!Q581</f>
        <v>0.78</v>
      </c>
      <c r="R568" s="227">
        <f>Annual!R581</f>
        <v>0.78</v>
      </c>
      <c r="S568" s="598"/>
      <c r="T568" s="227">
        <f>Annual!T581</f>
        <v>-0.06</v>
      </c>
      <c r="U568" s="91"/>
      <c r="V568" s="227">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378</v>
      </c>
      <c r="J569" s="227">
        <f>Annual!J582</f>
        <v>0.73499999999999999</v>
      </c>
      <c r="K569" s="227">
        <f>Annual!K582</f>
        <v>0.73499999999999999</v>
      </c>
      <c r="L569" s="227">
        <f>Annual!L582</f>
        <v>0.73499999999999999</v>
      </c>
      <c r="M569" s="227">
        <f>Annual!M582</f>
        <v>0.73499999999999999</v>
      </c>
      <c r="N569" s="227">
        <f>Annual!N582</f>
        <v>0.73499999999999999</v>
      </c>
      <c r="O569" s="227">
        <f>Annual!O582</f>
        <v>0.73499999999999999</v>
      </c>
      <c r="P569" s="227">
        <f>Annual!P582</f>
        <v>0.73499999999999999</v>
      </c>
      <c r="Q569" s="227">
        <f>Annual!Q582</f>
        <v>0.73499999999999999</v>
      </c>
      <c r="R569" s="227">
        <f>Annual!R582</f>
        <v>0.73499999999999999</v>
      </c>
      <c r="S569" s="598"/>
      <c r="T569" s="227">
        <f>Annual!T582</f>
        <v>-0.1</v>
      </c>
      <c r="U569" s="91"/>
      <c r="V569" s="227">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379</v>
      </c>
      <c r="J570" s="227">
        <f>Annual!J583</f>
        <v>0.71</v>
      </c>
      <c r="K570" s="227">
        <f>Annual!K583</f>
        <v>0.71</v>
      </c>
      <c r="L570" s="227">
        <f>Annual!L583</f>
        <v>0.71</v>
      </c>
      <c r="M570" s="227">
        <f>Annual!M583</f>
        <v>0.71</v>
      </c>
      <c r="N570" s="227">
        <f>Annual!N583</f>
        <v>0.71</v>
      </c>
      <c r="O570" s="227">
        <f>Annual!O583</f>
        <v>0.71</v>
      </c>
      <c r="P570" s="227">
        <f>Annual!P583</f>
        <v>0.71</v>
      </c>
      <c r="Q570" s="227">
        <f>Annual!Q583</f>
        <v>0.71</v>
      </c>
      <c r="R570" s="227">
        <f>Annual!R583</f>
        <v>0.71</v>
      </c>
      <c r="S570" s="598"/>
      <c r="T570" s="227">
        <f>Annual!T583</f>
        <v>-0.1</v>
      </c>
      <c r="U570" s="91"/>
      <c r="V570" s="227">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380</v>
      </c>
      <c r="J571" s="227">
        <f>Annual!J584</f>
        <v>0.7</v>
      </c>
      <c r="K571" s="227">
        <f>Annual!K584</f>
        <v>0.7</v>
      </c>
      <c r="L571" s="227">
        <f>Annual!L584</f>
        <v>0.7</v>
      </c>
      <c r="M571" s="227">
        <f>Annual!M584</f>
        <v>0.7</v>
      </c>
      <c r="N571" s="227">
        <f>Annual!N584</f>
        <v>0.7</v>
      </c>
      <c r="O571" s="227">
        <f>Annual!O584</f>
        <v>0.7</v>
      </c>
      <c r="P571" s="227">
        <f>Annual!P584</f>
        <v>0.7</v>
      </c>
      <c r="Q571" s="227">
        <f>Annual!Q584</f>
        <v>0.7</v>
      </c>
      <c r="R571" s="227">
        <f>Annual!R584</f>
        <v>0.7</v>
      </c>
      <c r="S571" s="598"/>
      <c r="T571" s="227">
        <f>Annual!T584</f>
        <v>-0.1</v>
      </c>
      <c r="U571" s="91"/>
      <c r="V571" s="227">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381</v>
      </c>
      <c r="J572" s="227">
        <f>Annual!J585</f>
        <v>0.68</v>
      </c>
      <c r="K572" s="227">
        <f>Annual!K585</f>
        <v>0.68</v>
      </c>
      <c r="L572" s="227">
        <f>Annual!L585</f>
        <v>0.68</v>
      </c>
      <c r="M572" s="227">
        <f>Annual!M585</f>
        <v>0.68</v>
      </c>
      <c r="N572" s="227">
        <f>Annual!N585</f>
        <v>0.68</v>
      </c>
      <c r="O572" s="227">
        <f>Annual!O585</f>
        <v>0.68</v>
      </c>
      <c r="P572" s="227">
        <f>Annual!P585</f>
        <v>0.68</v>
      </c>
      <c r="Q572" s="227">
        <f>Annual!Q585</f>
        <v>0.68</v>
      </c>
      <c r="R572" s="227">
        <f>Annual!R585</f>
        <v>0.68</v>
      </c>
      <c r="S572" s="598"/>
      <c r="T572" s="227">
        <f>Annual!T585</f>
        <v>-0.1</v>
      </c>
      <c r="U572" s="91"/>
      <c r="V572" s="227">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382</v>
      </c>
      <c r="J573" s="227">
        <f>Annual!J586</f>
        <v>0.65</v>
      </c>
      <c r="K573" s="227">
        <f>Annual!K586</f>
        <v>0.65</v>
      </c>
      <c r="L573" s="227">
        <f>Annual!L586</f>
        <v>0.65</v>
      </c>
      <c r="M573" s="227">
        <f>Annual!M586</f>
        <v>0.65</v>
      </c>
      <c r="N573" s="227">
        <f>Annual!N586</f>
        <v>0.65</v>
      </c>
      <c r="O573" s="227">
        <f>Annual!O586</f>
        <v>0.65</v>
      </c>
      <c r="P573" s="227">
        <f>Annual!P586</f>
        <v>0.65</v>
      </c>
      <c r="Q573" s="227">
        <f>Annual!Q586</f>
        <v>0.65</v>
      </c>
      <c r="R573" s="227">
        <f>Annual!R586</f>
        <v>0.65</v>
      </c>
      <c r="S573" s="598"/>
      <c r="T573" s="227">
        <f>Annual!T586</f>
        <v>-0.1</v>
      </c>
      <c r="U573" s="91"/>
      <c r="V573" s="227">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789</v>
      </c>
      <c r="I574" s="101" t="s">
        <v>373</v>
      </c>
      <c r="J574" s="227">
        <f>Annual!J587</f>
        <v>0.81</v>
      </c>
      <c r="K574" s="227">
        <f>Annual!K587</f>
        <v>0.81</v>
      </c>
      <c r="L574" s="227">
        <f>Annual!L587</f>
        <v>0.81</v>
      </c>
      <c r="M574" s="227">
        <f>Annual!M587</f>
        <v>0.81</v>
      </c>
      <c r="N574" s="227">
        <f>Annual!N587</f>
        <v>0.81</v>
      </c>
      <c r="O574" s="227">
        <f>Annual!O587</f>
        <v>0.81</v>
      </c>
      <c r="P574" s="227">
        <f>Annual!P587</f>
        <v>0.81</v>
      </c>
      <c r="Q574" s="227">
        <f>Annual!Q587</f>
        <v>0.81</v>
      </c>
      <c r="R574" s="227">
        <f>Annual!R587</f>
        <v>0.81</v>
      </c>
      <c r="S574" s="598"/>
      <c r="T574" s="227">
        <f>Annual!T587</f>
        <v>-0.09</v>
      </c>
      <c r="U574" s="91"/>
      <c r="V574" s="227">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7">
        <f>Annual!J588</f>
        <v>0.81</v>
      </c>
      <c r="K575" s="227">
        <f>Annual!K588</f>
        <v>0.81</v>
      </c>
      <c r="L575" s="227">
        <f>Annual!L588</f>
        <v>0.81</v>
      </c>
      <c r="M575" s="227">
        <f>Annual!M588</f>
        <v>0.81</v>
      </c>
      <c r="N575" s="227">
        <f>Annual!N588</f>
        <v>0.81</v>
      </c>
      <c r="O575" s="227">
        <f>Annual!O588</f>
        <v>0.81</v>
      </c>
      <c r="P575" s="227">
        <f>Annual!P588</f>
        <v>0.81</v>
      </c>
      <c r="Q575" s="227">
        <f>Annual!Q588</f>
        <v>0.81</v>
      </c>
      <c r="R575" s="227">
        <f>Annual!R588</f>
        <v>0.81</v>
      </c>
      <c r="S575" s="598"/>
      <c r="T575" s="227">
        <f>Annual!T588</f>
        <v>-0.09</v>
      </c>
      <c r="U575" s="91"/>
      <c r="V575" s="227">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7">
        <f>Annual!J589</f>
        <v>0.81</v>
      </c>
      <c r="K576" s="227">
        <f>Annual!K589</f>
        <v>0.81</v>
      </c>
      <c r="L576" s="227">
        <f>Annual!L589</f>
        <v>0.81</v>
      </c>
      <c r="M576" s="227">
        <f>Annual!M589</f>
        <v>0.81</v>
      </c>
      <c r="N576" s="227">
        <f>Annual!N589</f>
        <v>0.81</v>
      </c>
      <c r="O576" s="227">
        <f>Annual!O589</f>
        <v>0.81</v>
      </c>
      <c r="P576" s="227">
        <f>Annual!P589</f>
        <v>0.81</v>
      </c>
      <c r="Q576" s="227">
        <f>Annual!Q589</f>
        <v>0.81</v>
      </c>
      <c r="R576" s="227">
        <f>Annual!R589</f>
        <v>0.81</v>
      </c>
      <c r="S576" s="598"/>
      <c r="T576" s="227">
        <f>Annual!T589</f>
        <v>-0.09</v>
      </c>
      <c r="U576" s="91"/>
      <c r="V576" s="227">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376</v>
      </c>
      <c r="J577" s="227">
        <f>Annual!J590</f>
        <v>0.8</v>
      </c>
      <c r="K577" s="227">
        <f>Annual!K590</f>
        <v>0.8</v>
      </c>
      <c r="L577" s="227">
        <f>Annual!L590</f>
        <v>0.8</v>
      </c>
      <c r="M577" s="227">
        <f>Annual!M590</f>
        <v>0.8</v>
      </c>
      <c r="N577" s="227">
        <f>Annual!N590</f>
        <v>0.8</v>
      </c>
      <c r="O577" s="227">
        <f>Annual!O590</f>
        <v>0.8</v>
      </c>
      <c r="P577" s="227">
        <f>Annual!P590</f>
        <v>0.8</v>
      </c>
      <c r="Q577" s="227">
        <f>Annual!Q590</f>
        <v>0.8</v>
      </c>
      <c r="R577" s="227">
        <f>Annual!R590</f>
        <v>0.8</v>
      </c>
      <c r="S577" s="598"/>
      <c r="T577" s="227">
        <f>Annual!T590</f>
        <v>-0.08</v>
      </c>
      <c r="U577" s="91"/>
      <c r="V577" s="227">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377</v>
      </c>
      <c r="J578" s="227">
        <f>Annual!J591</f>
        <v>0.78</v>
      </c>
      <c r="K578" s="227">
        <f>Annual!K591</f>
        <v>0.78</v>
      </c>
      <c r="L578" s="227">
        <f>Annual!L591</f>
        <v>0.78</v>
      </c>
      <c r="M578" s="227">
        <f>Annual!M591</f>
        <v>0.78</v>
      </c>
      <c r="N578" s="227">
        <f>Annual!N591</f>
        <v>0.78</v>
      </c>
      <c r="O578" s="227">
        <f>Annual!O591</f>
        <v>0.78</v>
      </c>
      <c r="P578" s="227">
        <f>Annual!P591</f>
        <v>0.78</v>
      </c>
      <c r="Q578" s="227">
        <f>Annual!Q591</f>
        <v>0.78</v>
      </c>
      <c r="R578" s="227">
        <f>Annual!R591</f>
        <v>0.78</v>
      </c>
      <c r="S578" s="598"/>
      <c r="T578" s="227">
        <f>Annual!T591</f>
        <v>-0.06</v>
      </c>
      <c r="U578" s="91"/>
      <c r="V578" s="227">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378</v>
      </c>
      <c r="J579" s="227">
        <f>Annual!J592</f>
        <v>0.73499999999999999</v>
      </c>
      <c r="K579" s="227">
        <f>Annual!K592</f>
        <v>0.73499999999999999</v>
      </c>
      <c r="L579" s="227">
        <f>Annual!L592</f>
        <v>0.73499999999999999</v>
      </c>
      <c r="M579" s="227">
        <f>Annual!M592</f>
        <v>0.73499999999999999</v>
      </c>
      <c r="N579" s="227">
        <f>Annual!N592</f>
        <v>0.73499999999999999</v>
      </c>
      <c r="O579" s="227">
        <f>Annual!O592</f>
        <v>0.73499999999999999</v>
      </c>
      <c r="P579" s="227">
        <f>Annual!P592</f>
        <v>0.73499999999999999</v>
      </c>
      <c r="Q579" s="227">
        <f>Annual!Q592</f>
        <v>0.73499999999999999</v>
      </c>
      <c r="R579" s="227">
        <f>Annual!R592</f>
        <v>0.73499999999999999</v>
      </c>
      <c r="S579" s="598"/>
      <c r="T579" s="227">
        <f>Annual!T592</f>
        <v>-0.1</v>
      </c>
      <c r="U579" s="91"/>
      <c r="V579" s="227">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379</v>
      </c>
      <c r="J580" s="227">
        <f>Annual!J593</f>
        <v>0.71</v>
      </c>
      <c r="K580" s="227">
        <f>Annual!K593</f>
        <v>0.71</v>
      </c>
      <c r="L580" s="227">
        <f>Annual!L593</f>
        <v>0.71</v>
      </c>
      <c r="M580" s="227">
        <f>Annual!M593</f>
        <v>0.71</v>
      </c>
      <c r="N580" s="227">
        <f>Annual!N593</f>
        <v>0.71</v>
      </c>
      <c r="O580" s="227">
        <f>Annual!O593</f>
        <v>0.71</v>
      </c>
      <c r="P580" s="227">
        <f>Annual!P593</f>
        <v>0.71</v>
      </c>
      <c r="Q580" s="227">
        <f>Annual!Q593</f>
        <v>0.71</v>
      </c>
      <c r="R580" s="227">
        <f>Annual!R593</f>
        <v>0.71</v>
      </c>
      <c r="S580" s="598"/>
      <c r="T580" s="227">
        <f>Annual!T593</f>
        <v>-0.1</v>
      </c>
      <c r="U580" s="91"/>
      <c r="V580" s="227">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380</v>
      </c>
      <c r="J581" s="227">
        <f>Annual!J594</f>
        <v>0.7</v>
      </c>
      <c r="K581" s="227">
        <f>Annual!K594</f>
        <v>0.7</v>
      </c>
      <c r="L581" s="227">
        <f>Annual!L594</f>
        <v>0.7</v>
      </c>
      <c r="M581" s="227">
        <f>Annual!M594</f>
        <v>0.7</v>
      </c>
      <c r="N581" s="227">
        <f>Annual!N594</f>
        <v>0.7</v>
      </c>
      <c r="O581" s="227">
        <f>Annual!O594</f>
        <v>0.7</v>
      </c>
      <c r="P581" s="227">
        <f>Annual!P594</f>
        <v>0.7</v>
      </c>
      <c r="Q581" s="227">
        <f>Annual!Q594</f>
        <v>0.7</v>
      </c>
      <c r="R581" s="227">
        <f>Annual!R594</f>
        <v>0.7</v>
      </c>
      <c r="S581" s="598"/>
      <c r="T581" s="227">
        <f>Annual!T594</f>
        <v>-0.1</v>
      </c>
      <c r="U581" s="91"/>
      <c r="V581" s="227">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381</v>
      </c>
      <c r="J582" s="227">
        <f>Annual!J595</f>
        <v>0.68</v>
      </c>
      <c r="K582" s="227">
        <f>Annual!K595</f>
        <v>0.68</v>
      </c>
      <c r="L582" s="227">
        <f>Annual!L595</f>
        <v>0.68</v>
      </c>
      <c r="M582" s="227">
        <f>Annual!M595</f>
        <v>0.68</v>
      </c>
      <c r="N582" s="227">
        <f>Annual!N595</f>
        <v>0.68</v>
      </c>
      <c r="O582" s="227">
        <f>Annual!O595</f>
        <v>0.68</v>
      </c>
      <c r="P582" s="227">
        <f>Annual!P595</f>
        <v>0.68</v>
      </c>
      <c r="Q582" s="227">
        <f>Annual!Q595</f>
        <v>0.68</v>
      </c>
      <c r="R582" s="227">
        <f>Annual!R595</f>
        <v>0.68</v>
      </c>
      <c r="S582" s="598"/>
      <c r="T582" s="227">
        <f>Annual!T595</f>
        <v>-0.1</v>
      </c>
      <c r="U582" s="91"/>
      <c r="V582" s="227">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382</v>
      </c>
      <c r="J583" s="227">
        <f>Annual!J596</f>
        <v>0.65</v>
      </c>
      <c r="K583" s="227">
        <f>Annual!K596</f>
        <v>0.65</v>
      </c>
      <c r="L583" s="227">
        <f>Annual!L596</f>
        <v>0.65</v>
      </c>
      <c r="M583" s="227">
        <f>Annual!M596</f>
        <v>0.65</v>
      </c>
      <c r="N583" s="227">
        <f>Annual!N596</f>
        <v>0.65</v>
      </c>
      <c r="O583" s="227">
        <f>Annual!O596</f>
        <v>0.65</v>
      </c>
      <c r="P583" s="227">
        <f>Annual!P596</f>
        <v>0.65</v>
      </c>
      <c r="Q583" s="227">
        <f>Annual!Q596</f>
        <v>0.65</v>
      </c>
      <c r="R583" s="227">
        <f>Annual!R596</f>
        <v>0.65</v>
      </c>
      <c r="S583" s="598"/>
      <c r="T583" s="227">
        <f>Annual!T596</f>
        <v>-0.1</v>
      </c>
      <c r="U583" s="91"/>
      <c r="V583" s="227">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790</v>
      </c>
      <c r="I584" s="101" t="s">
        <v>373</v>
      </c>
      <c r="J584" s="227">
        <f>Annual!J597</f>
        <v>0.81</v>
      </c>
      <c r="K584" s="227">
        <f>Annual!K597</f>
        <v>0.81</v>
      </c>
      <c r="L584" s="227">
        <f>Annual!L597</f>
        <v>0.81</v>
      </c>
      <c r="M584" s="227">
        <f>Annual!M597</f>
        <v>0.81</v>
      </c>
      <c r="N584" s="227">
        <f>Annual!N597</f>
        <v>0.81</v>
      </c>
      <c r="O584" s="227">
        <f>Annual!O597</f>
        <v>0.81</v>
      </c>
      <c r="P584" s="227">
        <f>Annual!P597</f>
        <v>0.81</v>
      </c>
      <c r="Q584" s="227">
        <f>Annual!Q597</f>
        <v>0.81</v>
      </c>
      <c r="R584" s="227">
        <f>Annual!R597</f>
        <v>0.81</v>
      </c>
      <c r="S584" s="598"/>
      <c r="T584" s="227">
        <f>Annual!T597</f>
        <v>-0.09</v>
      </c>
      <c r="U584" s="91"/>
      <c r="V584" s="227">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7">
        <f>Annual!J598</f>
        <v>0.81</v>
      </c>
      <c r="K585" s="227">
        <f>Annual!K598</f>
        <v>0.81</v>
      </c>
      <c r="L585" s="227">
        <f>Annual!L598</f>
        <v>0.81</v>
      </c>
      <c r="M585" s="227">
        <f>Annual!M598</f>
        <v>0.81</v>
      </c>
      <c r="N585" s="227">
        <f>Annual!N598</f>
        <v>0.81</v>
      </c>
      <c r="O585" s="227">
        <f>Annual!O598</f>
        <v>0.81</v>
      </c>
      <c r="P585" s="227">
        <f>Annual!P598</f>
        <v>0.81</v>
      </c>
      <c r="Q585" s="227">
        <f>Annual!Q598</f>
        <v>0.81</v>
      </c>
      <c r="R585" s="227">
        <f>Annual!R598</f>
        <v>0.81</v>
      </c>
      <c r="S585" s="598"/>
      <c r="T585" s="227">
        <f>Annual!T598</f>
        <v>-0.09</v>
      </c>
      <c r="U585" s="91"/>
      <c r="V585" s="227">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7">
        <f>Annual!J599</f>
        <v>0.81</v>
      </c>
      <c r="K586" s="227">
        <f>Annual!K599</f>
        <v>0.81</v>
      </c>
      <c r="L586" s="227">
        <f>Annual!L599</f>
        <v>0.81</v>
      </c>
      <c r="M586" s="227">
        <f>Annual!M599</f>
        <v>0.81</v>
      </c>
      <c r="N586" s="227">
        <f>Annual!N599</f>
        <v>0.81</v>
      </c>
      <c r="O586" s="227">
        <f>Annual!O599</f>
        <v>0.81</v>
      </c>
      <c r="P586" s="227">
        <f>Annual!P599</f>
        <v>0.81</v>
      </c>
      <c r="Q586" s="227">
        <f>Annual!Q599</f>
        <v>0.81</v>
      </c>
      <c r="R586" s="227">
        <f>Annual!R599</f>
        <v>0.81</v>
      </c>
      <c r="S586" s="598"/>
      <c r="T586" s="227">
        <f>Annual!T599</f>
        <v>-0.09</v>
      </c>
      <c r="U586" s="91"/>
      <c r="V586" s="227">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376</v>
      </c>
      <c r="J587" s="227">
        <f>Annual!J600</f>
        <v>0.8</v>
      </c>
      <c r="K587" s="227">
        <f>Annual!K600</f>
        <v>0.8</v>
      </c>
      <c r="L587" s="227">
        <f>Annual!L600</f>
        <v>0.8</v>
      </c>
      <c r="M587" s="227">
        <f>Annual!M600</f>
        <v>0.8</v>
      </c>
      <c r="N587" s="227">
        <f>Annual!N600</f>
        <v>0.8</v>
      </c>
      <c r="O587" s="227">
        <f>Annual!O600</f>
        <v>0.8</v>
      </c>
      <c r="P587" s="227">
        <f>Annual!P600</f>
        <v>0.8</v>
      </c>
      <c r="Q587" s="227">
        <f>Annual!Q600</f>
        <v>0.8</v>
      </c>
      <c r="R587" s="227">
        <f>Annual!R600</f>
        <v>0.8</v>
      </c>
      <c r="S587" s="598"/>
      <c r="T587" s="227">
        <f>Annual!T600</f>
        <v>-0.08</v>
      </c>
      <c r="U587" s="91"/>
      <c r="V587" s="227">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377</v>
      </c>
      <c r="J588" s="227">
        <f>Annual!J601</f>
        <v>0.78</v>
      </c>
      <c r="K588" s="227">
        <f>Annual!K601</f>
        <v>0.78</v>
      </c>
      <c r="L588" s="227">
        <f>Annual!L601</f>
        <v>0.78</v>
      </c>
      <c r="M588" s="227">
        <f>Annual!M601</f>
        <v>0.78</v>
      </c>
      <c r="N588" s="227">
        <f>Annual!N601</f>
        <v>0.78</v>
      </c>
      <c r="O588" s="227">
        <f>Annual!O601</f>
        <v>0.78</v>
      </c>
      <c r="P588" s="227">
        <f>Annual!P601</f>
        <v>0.78</v>
      </c>
      <c r="Q588" s="227">
        <f>Annual!Q601</f>
        <v>0.78</v>
      </c>
      <c r="R588" s="227">
        <f>Annual!R601</f>
        <v>0.78</v>
      </c>
      <c r="S588" s="598"/>
      <c r="T588" s="227">
        <f>Annual!T601</f>
        <v>-0.06</v>
      </c>
      <c r="U588" s="91"/>
      <c r="V588" s="227">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378</v>
      </c>
      <c r="J589" s="227">
        <f>Annual!J602</f>
        <v>0.73499999999999999</v>
      </c>
      <c r="K589" s="227">
        <f>Annual!K602</f>
        <v>0.73499999999999999</v>
      </c>
      <c r="L589" s="227">
        <f>Annual!L602</f>
        <v>0.73499999999999999</v>
      </c>
      <c r="M589" s="227">
        <f>Annual!M602</f>
        <v>0.73499999999999999</v>
      </c>
      <c r="N589" s="227">
        <f>Annual!N602</f>
        <v>0.73499999999999999</v>
      </c>
      <c r="O589" s="227">
        <f>Annual!O602</f>
        <v>0.73499999999999999</v>
      </c>
      <c r="P589" s="227">
        <f>Annual!P602</f>
        <v>0.73499999999999999</v>
      </c>
      <c r="Q589" s="227">
        <f>Annual!Q602</f>
        <v>0.73499999999999999</v>
      </c>
      <c r="R589" s="227">
        <f>Annual!R602</f>
        <v>0.73499999999999999</v>
      </c>
      <c r="S589" s="598"/>
      <c r="T589" s="227">
        <f>Annual!T602</f>
        <v>-0.1</v>
      </c>
      <c r="U589" s="91"/>
      <c r="V589" s="227">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379</v>
      </c>
      <c r="J590" s="227">
        <f>Annual!J603</f>
        <v>0.71</v>
      </c>
      <c r="K590" s="227">
        <f>Annual!K603</f>
        <v>0.71</v>
      </c>
      <c r="L590" s="227">
        <f>Annual!L603</f>
        <v>0.71</v>
      </c>
      <c r="M590" s="227">
        <f>Annual!M603</f>
        <v>0.71</v>
      </c>
      <c r="N590" s="227">
        <f>Annual!N603</f>
        <v>0.71</v>
      </c>
      <c r="O590" s="227">
        <f>Annual!O603</f>
        <v>0.71</v>
      </c>
      <c r="P590" s="227">
        <f>Annual!P603</f>
        <v>0.71</v>
      </c>
      <c r="Q590" s="227">
        <f>Annual!Q603</f>
        <v>0.71</v>
      </c>
      <c r="R590" s="227">
        <f>Annual!R603</f>
        <v>0.71</v>
      </c>
      <c r="S590" s="598"/>
      <c r="T590" s="227">
        <f>Annual!T603</f>
        <v>-0.1</v>
      </c>
      <c r="U590" s="91"/>
      <c r="V590" s="227">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380</v>
      </c>
      <c r="J591" s="227">
        <f>Annual!J604</f>
        <v>0.7</v>
      </c>
      <c r="K591" s="227">
        <f>Annual!K604</f>
        <v>0.7</v>
      </c>
      <c r="L591" s="227">
        <f>Annual!L604</f>
        <v>0.7</v>
      </c>
      <c r="M591" s="227">
        <f>Annual!M604</f>
        <v>0.7</v>
      </c>
      <c r="N591" s="227">
        <f>Annual!N604</f>
        <v>0.7</v>
      </c>
      <c r="O591" s="227">
        <f>Annual!O604</f>
        <v>0.7</v>
      </c>
      <c r="P591" s="227">
        <f>Annual!P604</f>
        <v>0.7</v>
      </c>
      <c r="Q591" s="227">
        <f>Annual!Q604</f>
        <v>0.7</v>
      </c>
      <c r="R591" s="227">
        <f>Annual!R604</f>
        <v>0.7</v>
      </c>
      <c r="S591" s="598"/>
      <c r="T591" s="227">
        <f>Annual!T604</f>
        <v>-0.1</v>
      </c>
      <c r="U591" s="91"/>
      <c r="V591" s="227">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381</v>
      </c>
      <c r="J592" s="227">
        <f>Annual!J605</f>
        <v>0.68</v>
      </c>
      <c r="K592" s="227">
        <f>Annual!K605</f>
        <v>0.68</v>
      </c>
      <c r="L592" s="227">
        <f>Annual!L605</f>
        <v>0.68</v>
      </c>
      <c r="M592" s="227">
        <f>Annual!M605</f>
        <v>0.68</v>
      </c>
      <c r="N592" s="227">
        <f>Annual!N605</f>
        <v>0.68</v>
      </c>
      <c r="O592" s="227">
        <f>Annual!O605</f>
        <v>0.68</v>
      </c>
      <c r="P592" s="227">
        <f>Annual!P605</f>
        <v>0.68</v>
      </c>
      <c r="Q592" s="227">
        <f>Annual!Q605</f>
        <v>0.68</v>
      </c>
      <c r="R592" s="227">
        <f>Annual!R605</f>
        <v>0.68</v>
      </c>
      <c r="S592" s="598"/>
      <c r="T592" s="227">
        <f>Annual!T605</f>
        <v>-0.1</v>
      </c>
      <c r="U592" s="91"/>
      <c r="V592" s="227">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382</v>
      </c>
      <c r="J593" s="227">
        <f>Annual!J606</f>
        <v>0.65</v>
      </c>
      <c r="K593" s="227">
        <f>Annual!K606</f>
        <v>0.65</v>
      </c>
      <c r="L593" s="227">
        <f>Annual!L606</f>
        <v>0.65</v>
      </c>
      <c r="M593" s="227">
        <f>Annual!M606</f>
        <v>0.65</v>
      </c>
      <c r="N593" s="227">
        <f>Annual!N606</f>
        <v>0.65</v>
      </c>
      <c r="O593" s="227">
        <f>Annual!O606</f>
        <v>0.65</v>
      </c>
      <c r="P593" s="227">
        <f>Annual!P606</f>
        <v>0.65</v>
      </c>
      <c r="Q593" s="227">
        <f>Annual!Q606</f>
        <v>0.65</v>
      </c>
      <c r="R593" s="227">
        <f>Annual!R606</f>
        <v>0.65</v>
      </c>
      <c r="S593" s="598"/>
      <c r="T593" s="227">
        <f>Annual!T606</f>
        <v>-0.1</v>
      </c>
      <c r="U593" s="91"/>
      <c r="V593" s="227">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791</v>
      </c>
      <c r="I594" s="101" t="s">
        <v>373</v>
      </c>
      <c r="J594" s="227">
        <f>Annual!J607</f>
        <v>0.81</v>
      </c>
      <c r="K594" s="227">
        <f>Annual!K607</f>
        <v>0.81</v>
      </c>
      <c r="L594" s="227">
        <f>Annual!L607</f>
        <v>0.81</v>
      </c>
      <c r="M594" s="227">
        <f>Annual!M607</f>
        <v>0.81</v>
      </c>
      <c r="N594" s="227">
        <f>Annual!N607</f>
        <v>0.81</v>
      </c>
      <c r="O594" s="227">
        <f>Annual!O607</f>
        <v>0.81</v>
      </c>
      <c r="P594" s="227">
        <f>Annual!P607</f>
        <v>0.81</v>
      </c>
      <c r="Q594" s="227">
        <f>Annual!Q607</f>
        <v>0.81</v>
      </c>
      <c r="R594" s="227">
        <f>Annual!R607</f>
        <v>0.81</v>
      </c>
      <c r="S594" s="598"/>
      <c r="T594" s="227">
        <f>Annual!T607</f>
        <v>-0.09</v>
      </c>
      <c r="U594" s="91"/>
      <c r="V594" s="227">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374</v>
      </c>
      <c r="J595" s="227">
        <f>Annual!J608</f>
        <v>0.81</v>
      </c>
      <c r="K595" s="227">
        <f>Annual!K608</f>
        <v>0.81</v>
      </c>
      <c r="L595" s="227">
        <f>Annual!L608</f>
        <v>0.81</v>
      </c>
      <c r="M595" s="227">
        <f>Annual!M608</f>
        <v>0.81</v>
      </c>
      <c r="N595" s="227">
        <f>Annual!N608</f>
        <v>0.81</v>
      </c>
      <c r="O595" s="227">
        <f>Annual!O608</f>
        <v>0.81</v>
      </c>
      <c r="P595" s="227">
        <f>Annual!P608</f>
        <v>0.81</v>
      </c>
      <c r="Q595" s="227">
        <f>Annual!Q608</f>
        <v>0.81</v>
      </c>
      <c r="R595" s="227">
        <f>Annual!R608</f>
        <v>0.81</v>
      </c>
      <c r="S595" s="598"/>
      <c r="T595" s="227">
        <f>Annual!T608</f>
        <v>-0.09</v>
      </c>
      <c r="U595" s="91"/>
      <c r="V595" s="227">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375</v>
      </c>
      <c r="J596" s="227">
        <f>Annual!J609</f>
        <v>0.81</v>
      </c>
      <c r="K596" s="227">
        <f>Annual!K609</f>
        <v>0.81</v>
      </c>
      <c r="L596" s="227">
        <f>Annual!L609</f>
        <v>0.81</v>
      </c>
      <c r="M596" s="227">
        <f>Annual!M609</f>
        <v>0.81</v>
      </c>
      <c r="N596" s="227">
        <f>Annual!N609</f>
        <v>0.81</v>
      </c>
      <c r="O596" s="227">
        <f>Annual!O609</f>
        <v>0.81</v>
      </c>
      <c r="P596" s="227">
        <f>Annual!P609</f>
        <v>0.81</v>
      </c>
      <c r="Q596" s="227">
        <f>Annual!Q609</f>
        <v>0.81</v>
      </c>
      <c r="R596" s="227">
        <f>Annual!R609</f>
        <v>0.81</v>
      </c>
      <c r="S596" s="598"/>
      <c r="T596" s="227">
        <f>Annual!T609</f>
        <v>-0.09</v>
      </c>
      <c r="U596" s="91"/>
      <c r="V596" s="227">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376</v>
      </c>
      <c r="J597" s="227">
        <f>Annual!J610</f>
        <v>0.8</v>
      </c>
      <c r="K597" s="227">
        <f>Annual!K610</f>
        <v>0.8</v>
      </c>
      <c r="L597" s="227">
        <f>Annual!L610</f>
        <v>0.8</v>
      </c>
      <c r="M597" s="227">
        <f>Annual!M610</f>
        <v>0.8</v>
      </c>
      <c r="N597" s="227">
        <f>Annual!N610</f>
        <v>0.8</v>
      </c>
      <c r="O597" s="227">
        <f>Annual!O610</f>
        <v>0.8</v>
      </c>
      <c r="P597" s="227">
        <f>Annual!P610</f>
        <v>0.8</v>
      </c>
      <c r="Q597" s="227">
        <f>Annual!Q610</f>
        <v>0.8</v>
      </c>
      <c r="R597" s="227">
        <f>Annual!R610</f>
        <v>0.8</v>
      </c>
      <c r="S597" s="598"/>
      <c r="T597" s="227">
        <f>Annual!T610</f>
        <v>-0.08</v>
      </c>
      <c r="U597" s="91"/>
      <c r="V597" s="227">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377</v>
      </c>
      <c r="J598" s="227">
        <f>Annual!J611</f>
        <v>0.78</v>
      </c>
      <c r="K598" s="227">
        <f>Annual!K611</f>
        <v>0.78</v>
      </c>
      <c r="L598" s="227">
        <f>Annual!L611</f>
        <v>0.78</v>
      </c>
      <c r="M598" s="227">
        <f>Annual!M611</f>
        <v>0.78</v>
      </c>
      <c r="N598" s="227">
        <f>Annual!N611</f>
        <v>0.78</v>
      </c>
      <c r="O598" s="227">
        <f>Annual!O611</f>
        <v>0.78</v>
      </c>
      <c r="P598" s="227">
        <f>Annual!P611</f>
        <v>0.78</v>
      </c>
      <c r="Q598" s="227">
        <f>Annual!Q611</f>
        <v>0.78</v>
      </c>
      <c r="R598" s="227">
        <f>Annual!R611</f>
        <v>0.78</v>
      </c>
      <c r="S598" s="598"/>
      <c r="T598" s="227">
        <f>Annual!T611</f>
        <v>-0.06</v>
      </c>
      <c r="U598" s="91"/>
      <c r="V598" s="227">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378</v>
      </c>
      <c r="J599" s="227">
        <f>Annual!J612</f>
        <v>0.73499999999999999</v>
      </c>
      <c r="K599" s="227">
        <f>Annual!K612</f>
        <v>0.73499999999999999</v>
      </c>
      <c r="L599" s="227">
        <f>Annual!L612</f>
        <v>0.73499999999999999</v>
      </c>
      <c r="M599" s="227">
        <f>Annual!M612</f>
        <v>0.73499999999999999</v>
      </c>
      <c r="N599" s="227">
        <f>Annual!N612</f>
        <v>0.73499999999999999</v>
      </c>
      <c r="O599" s="227">
        <f>Annual!O612</f>
        <v>0.73499999999999999</v>
      </c>
      <c r="P599" s="227">
        <f>Annual!P612</f>
        <v>0.73499999999999999</v>
      </c>
      <c r="Q599" s="227">
        <f>Annual!Q612</f>
        <v>0.73499999999999999</v>
      </c>
      <c r="R599" s="227">
        <f>Annual!R612</f>
        <v>0.73499999999999999</v>
      </c>
      <c r="S599" s="598"/>
      <c r="T599" s="227">
        <f>Annual!T612</f>
        <v>-0.1</v>
      </c>
      <c r="U599" s="91"/>
      <c r="V599" s="227">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379</v>
      </c>
      <c r="J600" s="227">
        <f>Annual!J613</f>
        <v>0.71</v>
      </c>
      <c r="K600" s="227">
        <f>Annual!K613</f>
        <v>0.71</v>
      </c>
      <c r="L600" s="227">
        <f>Annual!L613</f>
        <v>0.71</v>
      </c>
      <c r="M600" s="227">
        <f>Annual!M613</f>
        <v>0.71</v>
      </c>
      <c r="N600" s="227">
        <f>Annual!N613</f>
        <v>0.71</v>
      </c>
      <c r="O600" s="227">
        <f>Annual!O613</f>
        <v>0.71</v>
      </c>
      <c r="P600" s="227">
        <f>Annual!P613</f>
        <v>0.71</v>
      </c>
      <c r="Q600" s="227">
        <f>Annual!Q613</f>
        <v>0.71</v>
      </c>
      <c r="R600" s="227">
        <f>Annual!R613</f>
        <v>0.71</v>
      </c>
      <c r="S600" s="598"/>
      <c r="T600" s="227">
        <f>Annual!T613</f>
        <v>-0.1</v>
      </c>
      <c r="U600" s="91"/>
      <c r="V600" s="227">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380</v>
      </c>
      <c r="J601" s="227">
        <f>Annual!J614</f>
        <v>0.7</v>
      </c>
      <c r="K601" s="227">
        <f>Annual!K614</f>
        <v>0.7</v>
      </c>
      <c r="L601" s="227">
        <f>Annual!L614</f>
        <v>0.7</v>
      </c>
      <c r="M601" s="227">
        <f>Annual!M614</f>
        <v>0.7</v>
      </c>
      <c r="N601" s="227">
        <f>Annual!N614</f>
        <v>0.7</v>
      </c>
      <c r="O601" s="227">
        <f>Annual!O614</f>
        <v>0.7</v>
      </c>
      <c r="P601" s="227">
        <f>Annual!P614</f>
        <v>0.7</v>
      </c>
      <c r="Q601" s="227">
        <f>Annual!Q614</f>
        <v>0.7</v>
      </c>
      <c r="R601" s="227">
        <f>Annual!R614</f>
        <v>0.7</v>
      </c>
      <c r="S601" s="598"/>
      <c r="T601" s="227">
        <f>Annual!T614</f>
        <v>-0.1</v>
      </c>
      <c r="U601" s="91"/>
      <c r="V601" s="227">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381</v>
      </c>
      <c r="J602" s="227">
        <f>Annual!J615</f>
        <v>0.68</v>
      </c>
      <c r="K602" s="227">
        <f>Annual!K615</f>
        <v>0.68</v>
      </c>
      <c r="L602" s="227">
        <f>Annual!L615</f>
        <v>0.68</v>
      </c>
      <c r="M602" s="227">
        <f>Annual!M615</f>
        <v>0.68</v>
      </c>
      <c r="N602" s="227">
        <f>Annual!N615</f>
        <v>0.68</v>
      </c>
      <c r="O602" s="227">
        <f>Annual!O615</f>
        <v>0.68</v>
      </c>
      <c r="P602" s="227">
        <f>Annual!P615</f>
        <v>0.68</v>
      </c>
      <c r="Q602" s="227">
        <f>Annual!Q615</f>
        <v>0.68</v>
      </c>
      <c r="R602" s="227">
        <f>Annual!R615</f>
        <v>0.68</v>
      </c>
      <c r="S602" s="598"/>
      <c r="T602" s="227">
        <f>Annual!T615</f>
        <v>-0.1</v>
      </c>
      <c r="U602" s="91"/>
      <c r="V602" s="227">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382</v>
      </c>
      <c r="J603" s="227">
        <f>Annual!J616</f>
        <v>0.65</v>
      </c>
      <c r="K603" s="227">
        <f>Annual!K616</f>
        <v>0.65</v>
      </c>
      <c r="L603" s="227">
        <f>Annual!L616</f>
        <v>0.65</v>
      </c>
      <c r="M603" s="227">
        <f>Annual!M616</f>
        <v>0.65</v>
      </c>
      <c r="N603" s="227">
        <f>Annual!N616</f>
        <v>0.65</v>
      </c>
      <c r="O603" s="227">
        <f>Annual!O616</f>
        <v>0.65</v>
      </c>
      <c r="P603" s="227">
        <f>Annual!P616</f>
        <v>0.65</v>
      </c>
      <c r="Q603" s="227">
        <f>Annual!Q616</f>
        <v>0.65</v>
      </c>
      <c r="R603" s="227">
        <f>Annual!R616</f>
        <v>0.65</v>
      </c>
      <c r="S603" s="598"/>
      <c r="T603" s="227">
        <f>Annual!T616</f>
        <v>-0.1</v>
      </c>
      <c r="U603" s="91"/>
      <c r="V603" s="227">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1057</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56" t="s">
        <v>1058</v>
      </c>
      <c r="H611" s="956"/>
      <c r="I611" s="956"/>
      <c r="J611" s="956"/>
      <c r="K611" s="956"/>
      <c r="L611" s="956"/>
      <c r="M611" s="956"/>
      <c r="N611" s="956"/>
      <c r="O611" s="956"/>
      <c r="P611" s="956"/>
      <c r="Q611" s="956"/>
      <c r="R611" s="95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446</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1059</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1060</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828</v>
      </c>
      <c r="O634" s="135"/>
      <c r="P634" s="45" t="s">
        <v>825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827</v>
      </c>
      <c r="O635" s="17"/>
      <c r="P635" s="45" t="s">
        <v>826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801</v>
      </c>
      <c r="O636" s="23"/>
      <c r="P636" s="23" t="s">
        <v>802</v>
      </c>
      <c r="Q636" s="22"/>
      <c r="R636" s="23"/>
      <c r="S636" s="98" t="s">
        <v>192</v>
      </c>
      <c r="T636" s="98"/>
      <c r="U636" s="23"/>
      <c r="V636" s="24" t="s">
        <v>186</v>
      </c>
      <c r="W636" s="24"/>
      <c r="X636" s="24"/>
      <c r="Y636" s="24"/>
      <c r="Z636" s="24"/>
      <c r="AA636" s="24"/>
      <c r="AB636" s="24"/>
      <c r="AC636" s="237" t="s">
        <v>882</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797</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803</v>
      </c>
      <c r="AD637" s="24" t="s">
        <v>883</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813</v>
      </c>
      <c r="I640" s="99" t="s">
        <v>373</v>
      </c>
      <c r="J640" s="109">
        <f>Annual!J653</f>
        <v>0.72</v>
      </c>
      <c r="K640" s="574">
        <f>Annual!K653</f>
        <v>5.5E-2</v>
      </c>
      <c r="L640" s="97">
        <f>Annual!L653</f>
        <v>400</v>
      </c>
      <c r="M640" s="85"/>
      <c r="N640" s="575">
        <f t="shared" ref="N640:N703" si="15">$J640+$K640/2</f>
        <v>0.74749999999999994</v>
      </c>
      <c r="P640" s="575">
        <f t="shared" ref="P640:P703" si="16">$J640-$K640/2</f>
        <v>0.6925</v>
      </c>
      <c r="S640" s="576">
        <f t="shared" ref="S640:S703" si="17">MAX($J504:$R504)+$T504</f>
        <v>0.72000000000000008</v>
      </c>
      <c r="T640" s="576">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374</v>
      </c>
      <c r="J641" s="109">
        <f>Annual!J654</f>
        <v>0.72</v>
      </c>
      <c r="K641" s="574">
        <f>Annual!K654</f>
        <v>5.5E-2</v>
      </c>
      <c r="L641" s="97">
        <f>Annual!L654</f>
        <v>400</v>
      </c>
      <c r="M641" s="85"/>
      <c r="N641" s="575">
        <f t="shared" si="15"/>
        <v>0.74749999999999994</v>
      </c>
      <c r="P641" s="575">
        <f t="shared" si="16"/>
        <v>0.6925</v>
      </c>
      <c r="S641" s="576">
        <f t="shared" si="17"/>
        <v>0.72000000000000008</v>
      </c>
      <c r="T641" s="576">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375</v>
      </c>
      <c r="J642" s="109">
        <f>Annual!J655</f>
        <v>0.72</v>
      </c>
      <c r="K642" s="574">
        <f>Annual!K655</f>
        <v>5.5E-2</v>
      </c>
      <c r="L642" s="97">
        <f>Annual!L655</f>
        <v>800</v>
      </c>
      <c r="M642" s="85"/>
      <c r="N642" s="575">
        <f t="shared" si="15"/>
        <v>0.74749999999999994</v>
      </c>
      <c r="P642" s="575">
        <f t="shared" si="16"/>
        <v>0.6925</v>
      </c>
      <c r="S642" s="576">
        <f t="shared" si="17"/>
        <v>0.72000000000000008</v>
      </c>
      <c r="T642" s="576">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376</v>
      </c>
      <c r="J643" s="109">
        <f>Annual!J656</f>
        <v>0.72</v>
      </c>
      <c r="K643" s="574">
        <f>Annual!K656</f>
        <v>5.5E-2</v>
      </c>
      <c r="L643" s="97">
        <f>Annual!L656</f>
        <v>2000</v>
      </c>
      <c r="M643" s="85"/>
      <c r="N643" s="575">
        <f t="shared" si="15"/>
        <v>0.74749999999999994</v>
      </c>
      <c r="P643" s="575">
        <f t="shared" si="16"/>
        <v>0.6925</v>
      </c>
      <c r="S643" s="576">
        <f t="shared" si="17"/>
        <v>0.72000000000000008</v>
      </c>
      <c r="T643" s="576">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377</v>
      </c>
      <c r="J644" s="109">
        <f>Annual!J657</f>
        <v>0.68</v>
      </c>
      <c r="K644" s="574">
        <f>Annual!K657</f>
        <v>0.125</v>
      </c>
      <c r="L644" s="97">
        <f>Annual!L657</f>
        <v>2990</v>
      </c>
      <c r="M644" s="85"/>
      <c r="N644" s="575">
        <f t="shared" si="15"/>
        <v>0.74250000000000005</v>
      </c>
      <c r="P644" s="575">
        <f t="shared" si="16"/>
        <v>0.61750000000000005</v>
      </c>
      <c r="S644" s="576">
        <f t="shared" si="17"/>
        <v>0.72</v>
      </c>
      <c r="T644" s="576">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378</v>
      </c>
      <c r="J645" s="109">
        <f>Annual!J658</f>
        <v>0.66</v>
      </c>
      <c r="K645" s="574">
        <f>Annual!K658</f>
        <v>0.105</v>
      </c>
      <c r="L645" s="97">
        <f>Annual!L658</f>
        <v>3800</v>
      </c>
      <c r="M645" s="85"/>
      <c r="N645" s="575">
        <f t="shared" si="15"/>
        <v>0.71250000000000002</v>
      </c>
      <c r="P645" s="575">
        <f t="shared" si="16"/>
        <v>0.60750000000000004</v>
      </c>
      <c r="S645" s="576">
        <f t="shared" si="17"/>
        <v>0.63500000000000001</v>
      </c>
      <c r="T645" s="576">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379</v>
      </c>
      <c r="J646" s="109">
        <f>Annual!J659</f>
        <v>0.61</v>
      </c>
      <c r="K646" s="574">
        <f>Annual!K659</f>
        <v>0.105</v>
      </c>
      <c r="L646" s="97">
        <f>Annual!L659</f>
        <v>2500</v>
      </c>
      <c r="M646" s="85"/>
      <c r="N646" s="575">
        <f t="shared" si="15"/>
        <v>0.66249999999999998</v>
      </c>
      <c r="P646" s="575">
        <f t="shared" si="16"/>
        <v>0.5575</v>
      </c>
      <c r="S646" s="576">
        <f t="shared" si="17"/>
        <v>0.61</v>
      </c>
      <c r="T646" s="576">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380</v>
      </c>
      <c r="J647" s="109">
        <f>Annual!J660</f>
        <v>0.56999999999999995</v>
      </c>
      <c r="K647" s="574">
        <f>Annual!K660</f>
        <v>8.5000000000000006E-2</v>
      </c>
      <c r="L647" s="97">
        <f>Annual!L660</f>
        <v>1500</v>
      </c>
      <c r="M647" s="85"/>
      <c r="N647" s="575">
        <f t="shared" si="15"/>
        <v>0.61249999999999993</v>
      </c>
      <c r="P647" s="575">
        <f t="shared" si="16"/>
        <v>0.52749999999999997</v>
      </c>
      <c r="S647" s="576">
        <f t="shared" si="17"/>
        <v>0.6</v>
      </c>
      <c r="T647" s="576">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381</v>
      </c>
      <c r="J648" s="109">
        <f>Annual!J661</f>
        <v>0.54</v>
      </c>
      <c r="K648" s="574">
        <f>Annual!K661</f>
        <v>0.06</v>
      </c>
      <c r="L648" s="97">
        <f>Annual!L661</f>
        <v>800</v>
      </c>
      <c r="M648" s="85"/>
      <c r="N648" s="575">
        <f t="shared" si="15"/>
        <v>0.57000000000000006</v>
      </c>
      <c r="P648" s="575">
        <f t="shared" si="16"/>
        <v>0.51</v>
      </c>
      <c r="S648" s="576">
        <f t="shared" si="17"/>
        <v>0.58000000000000007</v>
      </c>
      <c r="T648" s="576">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382</v>
      </c>
      <c r="J649" s="109">
        <f>Annual!J662</f>
        <v>0.52</v>
      </c>
      <c r="K649" s="574">
        <f>Annual!K662</f>
        <v>0.04</v>
      </c>
      <c r="L649" s="97">
        <f>Annual!L662</f>
        <v>650</v>
      </c>
      <c r="M649" s="85"/>
      <c r="N649" s="575">
        <f t="shared" si="15"/>
        <v>0.54</v>
      </c>
      <c r="P649" s="575">
        <f t="shared" si="16"/>
        <v>0.5</v>
      </c>
      <c r="S649" s="576">
        <f t="shared" si="17"/>
        <v>0.55000000000000004</v>
      </c>
      <c r="T649" s="576">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386</v>
      </c>
      <c r="I650" s="99" t="s">
        <v>373</v>
      </c>
      <c r="J650" s="109">
        <f>Annual!J663</f>
        <v>0.72</v>
      </c>
      <c r="K650" s="574">
        <f>Annual!K663</f>
        <v>5.5E-2</v>
      </c>
      <c r="L650" s="97">
        <f>Annual!L663</f>
        <v>400</v>
      </c>
      <c r="M650" s="85"/>
      <c r="N650" s="242">
        <f t="shared" si="15"/>
        <v>0.74749999999999994</v>
      </c>
      <c r="P650" s="242">
        <f t="shared" si="16"/>
        <v>0.6925</v>
      </c>
      <c r="S650" s="576">
        <f t="shared" si="17"/>
        <v>0.72000000000000008</v>
      </c>
      <c r="T650" s="576">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374</v>
      </c>
      <c r="J651" s="109">
        <f>Annual!J664</f>
        <v>0.72</v>
      </c>
      <c r="K651" s="574">
        <f>Annual!K664</f>
        <v>5.5E-2</v>
      </c>
      <c r="L651" s="97">
        <f>Annual!L664</f>
        <v>400</v>
      </c>
      <c r="M651" s="85"/>
      <c r="N651" s="242">
        <f t="shared" si="15"/>
        <v>0.74749999999999994</v>
      </c>
      <c r="P651" s="242">
        <f t="shared" si="16"/>
        <v>0.6925</v>
      </c>
      <c r="S651" s="576">
        <f t="shared" si="17"/>
        <v>0.72000000000000008</v>
      </c>
      <c r="T651" s="576">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375</v>
      </c>
      <c r="J652" s="109">
        <f>Annual!J665</f>
        <v>0.72</v>
      </c>
      <c r="K652" s="574">
        <f>Annual!K665</f>
        <v>5.5E-2</v>
      </c>
      <c r="L652" s="97">
        <f>Annual!L665</f>
        <v>800</v>
      </c>
      <c r="M652" s="85"/>
      <c r="N652" s="242">
        <f t="shared" si="15"/>
        <v>0.74749999999999994</v>
      </c>
      <c r="P652" s="242">
        <f t="shared" si="16"/>
        <v>0.6925</v>
      </c>
      <c r="S652" s="576">
        <f t="shared" si="17"/>
        <v>0.72000000000000008</v>
      </c>
      <c r="T652" s="576">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376</v>
      </c>
      <c r="J653" s="109">
        <f>Annual!J666</f>
        <v>0.72</v>
      </c>
      <c r="K653" s="574">
        <f>Annual!K666</f>
        <v>5.5E-2</v>
      </c>
      <c r="L653" s="97">
        <f>Annual!L666</f>
        <v>2000</v>
      </c>
      <c r="M653" s="85"/>
      <c r="N653" s="242">
        <f t="shared" si="15"/>
        <v>0.74749999999999994</v>
      </c>
      <c r="P653" s="242">
        <f t="shared" si="16"/>
        <v>0.6925</v>
      </c>
      <c r="S653" s="576">
        <f t="shared" si="17"/>
        <v>0.72000000000000008</v>
      </c>
      <c r="T653" s="576">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377</v>
      </c>
      <c r="J654" s="109">
        <f>Annual!J667</f>
        <v>0.68</v>
      </c>
      <c r="K654" s="574">
        <f>Annual!K667</f>
        <v>0.125</v>
      </c>
      <c r="L654" s="97">
        <f>Annual!L667</f>
        <v>2990</v>
      </c>
      <c r="M654" s="85"/>
      <c r="N654" s="242">
        <f t="shared" si="15"/>
        <v>0.74250000000000005</v>
      </c>
      <c r="P654" s="242">
        <f t="shared" si="16"/>
        <v>0.61750000000000005</v>
      </c>
      <c r="S654" s="576">
        <f t="shared" si="17"/>
        <v>0.72</v>
      </c>
      <c r="T654" s="576">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378</v>
      </c>
      <c r="J655" s="109">
        <f>Annual!J668</f>
        <v>0.66</v>
      </c>
      <c r="K655" s="574">
        <f>Annual!K668</f>
        <v>0.105</v>
      </c>
      <c r="L655" s="97">
        <f>Annual!L668</f>
        <v>3800</v>
      </c>
      <c r="M655" s="85"/>
      <c r="N655" s="242">
        <f t="shared" si="15"/>
        <v>0.71250000000000002</v>
      </c>
      <c r="P655" s="242">
        <f t="shared" si="16"/>
        <v>0.60750000000000004</v>
      </c>
      <c r="S655" s="576">
        <f t="shared" si="17"/>
        <v>0.63500000000000001</v>
      </c>
      <c r="T655" s="576">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379</v>
      </c>
      <c r="J656" s="109">
        <f>Annual!J669</f>
        <v>0.61</v>
      </c>
      <c r="K656" s="574">
        <f>Annual!K669</f>
        <v>0.105</v>
      </c>
      <c r="L656" s="97">
        <f>Annual!L669</f>
        <v>2500</v>
      </c>
      <c r="M656" s="85"/>
      <c r="N656" s="242">
        <f t="shared" si="15"/>
        <v>0.66249999999999998</v>
      </c>
      <c r="P656" s="242">
        <f t="shared" si="16"/>
        <v>0.5575</v>
      </c>
      <c r="S656" s="576">
        <f t="shared" si="17"/>
        <v>0.61</v>
      </c>
      <c r="T656" s="576">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380</v>
      </c>
      <c r="J657" s="109">
        <f>Annual!J670</f>
        <v>0.56999999999999995</v>
      </c>
      <c r="K657" s="574">
        <f>Annual!K670</f>
        <v>8.5000000000000006E-2</v>
      </c>
      <c r="L657" s="97">
        <f>Annual!L670</f>
        <v>1500</v>
      </c>
      <c r="M657" s="85"/>
      <c r="N657" s="242">
        <f t="shared" si="15"/>
        <v>0.61249999999999993</v>
      </c>
      <c r="P657" s="242">
        <f t="shared" si="16"/>
        <v>0.52749999999999997</v>
      </c>
      <c r="S657" s="576">
        <f t="shared" si="17"/>
        <v>0.6</v>
      </c>
      <c r="T657" s="576">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381</v>
      </c>
      <c r="J658" s="109">
        <f>Annual!J671</f>
        <v>0.54</v>
      </c>
      <c r="K658" s="574">
        <f>Annual!K671</f>
        <v>0.06</v>
      </c>
      <c r="L658" s="97">
        <f>Annual!L671</f>
        <v>800</v>
      </c>
      <c r="M658" s="85"/>
      <c r="N658" s="242">
        <f t="shared" si="15"/>
        <v>0.57000000000000006</v>
      </c>
      <c r="P658" s="242">
        <f t="shared" si="16"/>
        <v>0.51</v>
      </c>
      <c r="S658" s="576">
        <f t="shared" si="17"/>
        <v>0.58000000000000007</v>
      </c>
      <c r="T658" s="576">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382</v>
      </c>
      <c r="J659" s="109">
        <f>Annual!J672</f>
        <v>0.52</v>
      </c>
      <c r="K659" s="574">
        <f>Annual!K672</f>
        <v>0.04</v>
      </c>
      <c r="L659" s="97">
        <f>Annual!L672</f>
        <v>650</v>
      </c>
      <c r="M659" s="85"/>
      <c r="N659" s="242">
        <f t="shared" si="15"/>
        <v>0.54</v>
      </c>
      <c r="P659" s="242">
        <f t="shared" si="16"/>
        <v>0.5</v>
      </c>
      <c r="S659" s="576">
        <f t="shared" si="17"/>
        <v>0.55000000000000004</v>
      </c>
      <c r="T659" s="576">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784</v>
      </c>
      <c r="I660" s="99" t="s">
        <v>373</v>
      </c>
      <c r="J660" s="109">
        <f>Annual!J673</f>
        <v>0.72</v>
      </c>
      <c r="K660" s="574">
        <f>Annual!K673</f>
        <v>5.5E-2</v>
      </c>
      <c r="L660" s="97">
        <f>Annual!L673</f>
        <v>400</v>
      </c>
      <c r="M660" s="85"/>
      <c r="N660" s="242">
        <f t="shared" si="15"/>
        <v>0.74749999999999994</v>
      </c>
      <c r="P660" s="242">
        <f t="shared" si="16"/>
        <v>0.6925</v>
      </c>
      <c r="S660" s="576">
        <f t="shared" si="17"/>
        <v>0.72000000000000008</v>
      </c>
      <c r="T660" s="576">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374</v>
      </c>
      <c r="J661" s="109">
        <f>Annual!J674</f>
        <v>0.72</v>
      </c>
      <c r="K661" s="574">
        <f>Annual!K674</f>
        <v>5.5E-2</v>
      </c>
      <c r="L661" s="97">
        <f>Annual!L674</f>
        <v>400</v>
      </c>
      <c r="M661" s="85"/>
      <c r="N661" s="242">
        <f t="shared" si="15"/>
        <v>0.74749999999999994</v>
      </c>
      <c r="P661" s="242">
        <f t="shared" si="16"/>
        <v>0.6925</v>
      </c>
      <c r="S661" s="576">
        <f t="shared" si="17"/>
        <v>0.72000000000000008</v>
      </c>
      <c r="T661" s="576">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375</v>
      </c>
      <c r="J662" s="109">
        <f>Annual!J675</f>
        <v>0.72</v>
      </c>
      <c r="K662" s="574">
        <f>Annual!K675</f>
        <v>5.5E-2</v>
      </c>
      <c r="L662" s="97">
        <f>Annual!L675</f>
        <v>800</v>
      </c>
      <c r="M662" s="85"/>
      <c r="N662" s="242">
        <f t="shared" si="15"/>
        <v>0.74749999999999994</v>
      </c>
      <c r="P662" s="242">
        <f t="shared" si="16"/>
        <v>0.6925</v>
      </c>
      <c r="S662" s="576">
        <f t="shared" si="17"/>
        <v>0.72000000000000008</v>
      </c>
      <c r="T662" s="576">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376</v>
      </c>
      <c r="J663" s="109">
        <f>Annual!J676</f>
        <v>0.72</v>
      </c>
      <c r="K663" s="574">
        <f>Annual!K676</f>
        <v>5.5E-2</v>
      </c>
      <c r="L663" s="97">
        <f>Annual!L676</f>
        <v>2000</v>
      </c>
      <c r="M663" s="85"/>
      <c r="N663" s="242">
        <f t="shared" si="15"/>
        <v>0.74749999999999994</v>
      </c>
      <c r="P663" s="242">
        <f t="shared" si="16"/>
        <v>0.6925</v>
      </c>
      <c r="S663" s="576">
        <f t="shared" si="17"/>
        <v>0.72000000000000008</v>
      </c>
      <c r="T663" s="576">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377</v>
      </c>
      <c r="J664" s="109">
        <f>Annual!J677</f>
        <v>0.68</v>
      </c>
      <c r="K664" s="574">
        <f>Annual!K677</f>
        <v>0.125</v>
      </c>
      <c r="L664" s="97">
        <f>Annual!L677</f>
        <v>2990</v>
      </c>
      <c r="M664" s="85"/>
      <c r="N664" s="242">
        <f t="shared" si="15"/>
        <v>0.74250000000000005</v>
      </c>
      <c r="P664" s="242">
        <f t="shared" si="16"/>
        <v>0.61750000000000005</v>
      </c>
      <c r="S664" s="576">
        <f t="shared" si="17"/>
        <v>0.72</v>
      </c>
      <c r="T664" s="576">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378</v>
      </c>
      <c r="J665" s="109">
        <f>Annual!J678</f>
        <v>0.66</v>
      </c>
      <c r="K665" s="574">
        <f>Annual!K678</f>
        <v>0.105</v>
      </c>
      <c r="L665" s="97">
        <f>Annual!L678</f>
        <v>3800</v>
      </c>
      <c r="M665" s="85"/>
      <c r="N665" s="242">
        <f t="shared" si="15"/>
        <v>0.71250000000000002</v>
      </c>
      <c r="P665" s="242">
        <f t="shared" si="16"/>
        <v>0.60750000000000004</v>
      </c>
      <c r="S665" s="576">
        <f t="shared" si="17"/>
        <v>0.63500000000000001</v>
      </c>
      <c r="T665" s="576">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379</v>
      </c>
      <c r="J666" s="109">
        <f>Annual!J679</f>
        <v>0.61</v>
      </c>
      <c r="K666" s="574">
        <f>Annual!K679</f>
        <v>0.105</v>
      </c>
      <c r="L666" s="97">
        <f>Annual!L679</f>
        <v>2500</v>
      </c>
      <c r="M666" s="85"/>
      <c r="N666" s="242">
        <f t="shared" si="15"/>
        <v>0.66249999999999998</v>
      </c>
      <c r="P666" s="242">
        <f t="shared" si="16"/>
        <v>0.5575</v>
      </c>
      <c r="S666" s="576">
        <f t="shared" si="17"/>
        <v>0.61</v>
      </c>
      <c r="T666" s="576">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380</v>
      </c>
      <c r="J667" s="109">
        <f>Annual!J680</f>
        <v>0.56999999999999995</v>
      </c>
      <c r="K667" s="574">
        <f>Annual!K680</f>
        <v>8.5000000000000006E-2</v>
      </c>
      <c r="L667" s="97">
        <f>Annual!L680</f>
        <v>1500</v>
      </c>
      <c r="M667" s="85"/>
      <c r="N667" s="242">
        <f t="shared" si="15"/>
        <v>0.61249999999999993</v>
      </c>
      <c r="P667" s="242">
        <f t="shared" si="16"/>
        <v>0.52749999999999997</v>
      </c>
      <c r="S667" s="576">
        <f t="shared" si="17"/>
        <v>0.6</v>
      </c>
      <c r="T667" s="576">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381</v>
      </c>
      <c r="J668" s="109">
        <f>Annual!J681</f>
        <v>0.54</v>
      </c>
      <c r="K668" s="574">
        <f>Annual!K681</f>
        <v>0.06</v>
      </c>
      <c r="L668" s="97">
        <f>Annual!L681</f>
        <v>800</v>
      </c>
      <c r="M668" s="85"/>
      <c r="N668" s="242">
        <f t="shared" si="15"/>
        <v>0.57000000000000006</v>
      </c>
      <c r="P668" s="242">
        <f t="shared" si="16"/>
        <v>0.51</v>
      </c>
      <c r="S668" s="576">
        <f t="shared" si="17"/>
        <v>0.58000000000000007</v>
      </c>
      <c r="T668" s="576">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382</v>
      </c>
      <c r="J669" s="109">
        <f>Annual!J682</f>
        <v>0.52</v>
      </c>
      <c r="K669" s="574">
        <f>Annual!K682</f>
        <v>0.04</v>
      </c>
      <c r="L669" s="97">
        <f>Annual!L682</f>
        <v>650</v>
      </c>
      <c r="M669" s="85"/>
      <c r="N669" s="242">
        <f t="shared" si="15"/>
        <v>0.54</v>
      </c>
      <c r="P669" s="242">
        <f t="shared" si="16"/>
        <v>0.5</v>
      </c>
      <c r="S669" s="576">
        <f t="shared" si="17"/>
        <v>0.55000000000000004</v>
      </c>
      <c r="T669" s="576">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785</v>
      </c>
      <c r="I670" s="99" t="s">
        <v>373</v>
      </c>
      <c r="J670" s="109">
        <f>Annual!J683</f>
        <v>0.72</v>
      </c>
      <c r="K670" s="574">
        <f>Annual!K683</f>
        <v>5.5E-2</v>
      </c>
      <c r="L670" s="97">
        <f>Annual!L683</f>
        <v>400</v>
      </c>
      <c r="M670" s="85"/>
      <c r="N670" s="242">
        <f t="shared" si="15"/>
        <v>0.74749999999999994</v>
      </c>
      <c r="P670" s="242">
        <f t="shared" si="16"/>
        <v>0.6925</v>
      </c>
      <c r="S670" s="576">
        <f t="shared" si="17"/>
        <v>0.72000000000000008</v>
      </c>
      <c r="T670" s="576">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Annual!J684</f>
        <v>0.72</v>
      </c>
      <c r="K671" s="574">
        <f>Annual!K684</f>
        <v>5.5E-2</v>
      </c>
      <c r="L671" s="97">
        <f>Annual!L684</f>
        <v>400</v>
      </c>
      <c r="M671" s="85"/>
      <c r="N671" s="242">
        <f t="shared" si="15"/>
        <v>0.74749999999999994</v>
      </c>
      <c r="P671" s="242">
        <f t="shared" si="16"/>
        <v>0.6925</v>
      </c>
      <c r="S671" s="576">
        <f t="shared" si="17"/>
        <v>0.72000000000000008</v>
      </c>
      <c r="T671" s="576">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Annual!J685</f>
        <v>0.72</v>
      </c>
      <c r="K672" s="574">
        <f>Annual!K685</f>
        <v>5.5E-2</v>
      </c>
      <c r="L672" s="97">
        <f>Annual!L685</f>
        <v>800</v>
      </c>
      <c r="M672" s="85"/>
      <c r="N672" s="242">
        <f t="shared" si="15"/>
        <v>0.74749999999999994</v>
      </c>
      <c r="P672" s="242">
        <f t="shared" si="16"/>
        <v>0.6925</v>
      </c>
      <c r="S672" s="576">
        <f t="shared" si="17"/>
        <v>0.72000000000000008</v>
      </c>
      <c r="T672" s="576">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376</v>
      </c>
      <c r="J673" s="109">
        <f>Annual!J686</f>
        <v>0.72</v>
      </c>
      <c r="K673" s="574">
        <f>Annual!K686</f>
        <v>5.5E-2</v>
      </c>
      <c r="L673" s="97">
        <f>Annual!L686</f>
        <v>2000</v>
      </c>
      <c r="M673" s="85"/>
      <c r="N673" s="242">
        <f t="shared" si="15"/>
        <v>0.74749999999999994</v>
      </c>
      <c r="P673" s="242">
        <f t="shared" si="16"/>
        <v>0.6925</v>
      </c>
      <c r="S673" s="576">
        <f t="shared" si="17"/>
        <v>0.72000000000000008</v>
      </c>
      <c r="T673" s="576">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377</v>
      </c>
      <c r="J674" s="109">
        <f>Annual!J687</f>
        <v>0.68</v>
      </c>
      <c r="K674" s="574">
        <f>Annual!K687</f>
        <v>0.125</v>
      </c>
      <c r="L674" s="97">
        <f>Annual!L687</f>
        <v>2990</v>
      </c>
      <c r="M674" s="85"/>
      <c r="N674" s="242">
        <f t="shared" si="15"/>
        <v>0.74250000000000005</v>
      </c>
      <c r="P674" s="242">
        <f t="shared" si="16"/>
        <v>0.61750000000000005</v>
      </c>
      <c r="S674" s="576">
        <f t="shared" si="17"/>
        <v>0.72</v>
      </c>
      <c r="T674" s="576">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378</v>
      </c>
      <c r="J675" s="109">
        <f>Annual!J688</f>
        <v>0.66</v>
      </c>
      <c r="K675" s="574">
        <f>Annual!K688</f>
        <v>0.105</v>
      </c>
      <c r="L675" s="97">
        <f>Annual!L688</f>
        <v>3800</v>
      </c>
      <c r="M675" s="85"/>
      <c r="N675" s="242">
        <f t="shared" si="15"/>
        <v>0.71250000000000002</v>
      </c>
      <c r="P675" s="242">
        <f t="shared" si="16"/>
        <v>0.60750000000000004</v>
      </c>
      <c r="S675" s="576">
        <f t="shared" si="17"/>
        <v>0.63500000000000001</v>
      </c>
      <c r="T675" s="576">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379</v>
      </c>
      <c r="J676" s="109">
        <f>Annual!J689</f>
        <v>0.61</v>
      </c>
      <c r="K676" s="574">
        <f>Annual!K689</f>
        <v>0.105</v>
      </c>
      <c r="L676" s="97">
        <f>Annual!L689</f>
        <v>2500</v>
      </c>
      <c r="M676" s="85"/>
      <c r="N676" s="242">
        <f t="shared" si="15"/>
        <v>0.66249999999999998</v>
      </c>
      <c r="P676" s="242">
        <f t="shared" si="16"/>
        <v>0.5575</v>
      </c>
      <c r="S676" s="576">
        <f t="shared" si="17"/>
        <v>0.61</v>
      </c>
      <c r="T676" s="576">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380</v>
      </c>
      <c r="J677" s="109">
        <f>Annual!J690</f>
        <v>0.56999999999999995</v>
      </c>
      <c r="K677" s="574">
        <f>Annual!K690</f>
        <v>8.5000000000000006E-2</v>
      </c>
      <c r="L677" s="97">
        <f>Annual!L690</f>
        <v>1500</v>
      </c>
      <c r="M677" s="85"/>
      <c r="N677" s="242">
        <f t="shared" si="15"/>
        <v>0.61249999999999993</v>
      </c>
      <c r="P677" s="242">
        <f t="shared" si="16"/>
        <v>0.52749999999999997</v>
      </c>
      <c r="S677" s="576">
        <f t="shared" si="17"/>
        <v>0.6</v>
      </c>
      <c r="T677" s="576">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381</v>
      </c>
      <c r="J678" s="109">
        <f>Annual!J691</f>
        <v>0.54</v>
      </c>
      <c r="K678" s="574">
        <f>Annual!K691</f>
        <v>0.06</v>
      </c>
      <c r="L678" s="97">
        <f>Annual!L691</f>
        <v>800</v>
      </c>
      <c r="M678" s="85"/>
      <c r="N678" s="242">
        <f t="shared" si="15"/>
        <v>0.57000000000000006</v>
      </c>
      <c r="P678" s="242">
        <f t="shared" si="16"/>
        <v>0.51</v>
      </c>
      <c r="S678" s="576">
        <f t="shared" si="17"/>
        <v>0.58000000000000007</v>
      </c>
      <c r="T678" s="576">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382</v>
      </c>
      <c r="J679" s="109">
        <f>Annual!J692</f>
        <v>0.52</v>
      </c>
      <c r="K679" s="574">
        <f>Annual!K692</f>
        <v>0.04</v>
      </c>
      <c r="L679" s="97">
        <f>Annual!L692</f>
        <v>650</v>
      </c>
      <c r="M679" s="85"/>
      <c r="N679" s="242">
        <f t="shared" si="15"/>
        <v>0.54</v>
      </c>
      <c r="P679" s="242">
        <f t="shared" si="16"/>
        <v>0.5</v>
      </c>
      <c r="S679" s="576">
        <f t="shared" si="17"/>
        <v>0.55000000000000004</v>
      </c>
      <c r="T679" s="576">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786</v>
      </c>
      <c r="I680" s="99" t="s">
        <v>373</v>
      </c>
      <c r="J680" s="109">
        <f>Annual!J693</f>
        <v>0.72</v>
      </c>
      <c r="K680" s="574">
        <f>Annual!K693</f>
        <v>5.5E-2</v>
      </c>
      <c r="L680" s="97">
        <f>Annual!L693</f>
        <v>400</v>
      </c>
      <c r="M680" s="85"/>
      <c r="N680" s="242">
        <f t="shared" si="15"/>
        <v>0.74749999999999994</v>
      </c>
      <c r="P680" s="242">
        <f t="shared" si="16"/>
        <v>0.6925</v>
      </c>
      <c r="S680" s="576">
        <f t="shared" si="17"/>
        <v>0.72000000000000008</v>
      </c>
      <c r="T680" s="576">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Annual!J694</f>
        <v>0.72</v>
      </c>
      <c r="K681" s="574">
        <f>Annual!K694</f>
        <v>5.5E-2</v>
      </c>
      <c r="L681" s="97">
        <f>Annual!L694</f>
        <v>400</v>
      </c>
      <c r="M681" s="85"/>
      <c r="N681" s="242">
        <f t="shared" si="15"/>
        <v>0.74749999999999994</v>
      </c>
      <c r="P681" s="242">
        <f t="shared" si="16"/>
        <v>0.6925</v>
      </c>
      <c r="S681" s="576">
        <f t="shared" si="17"/>
        <v>0.72000000000000008</v>
      </c>
      <c r="T681" s="576">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Annual!J695</f>
        <v>0.72</v>
      </c>
      <c r="K682" s="574">
        <f>Annual!K695</f>
        <v>5.5E-2</v>
      </c>
      <c r="L682" s="97">
        <f>Annual!L695</f>
        <v>800</v>
      </c>
      <c r="M682" s="85"/>
      <c r="N682" s="242">
        <f t="shared" si="15"/>
        <v>0.74749999999999994</v>
      </c>
      <c r="P682" s="242">
        <f t="shared" si="16"/>
        <v>0.6925</v>
      </c>
      <c r="S682" s="576">
        <f t="shared" si="17"/>
        <v>0.72000000000000008</v>
      </c>
      <c r="T682" s="576">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376</v>
      </c>
      <c r="J683" s="109">
        <f>Annual!J696</f>
        <v>0.72</v>
      </c>
      <c r="K683" s="574">
        <f>Annual!K696</f>
        <v>5.5E-2</v>
      </c>
      <c r="L683" s="97">
        <f>Annual!L696</f>
        <v>2000</v>
      </c>
      <c r="M683" s="85"/>
      <c r="N683" s="242">
        <f t="shared" si="15"/>
        <v>0.74749999999999994</v>
      </c>
      <c r="P683" s="242">
        <f t="shared" si="16"/>
        <v>0.6925</v>
      </c>
      <c r="S683" s="576">
        <f t="shared" si="17"/>
        <v>0.72000000000000008</v>
      </c>
      <c r="T683" s="576">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377</v>
      </c>
      <c r="J684" s="109">
        <f>Annual!J697</f>
        <v>0.68</v>
      </c>
      <c r="K684" s="574">
        <f>Annual!K697</f>
        <v>0.125</v>
      </c>
      <c r="L684" s="97">
        <f>Annual!L697</f>
        <v>2990</v>
      </c>
      <c r="M684" s="85"/>
      <c r="N684" s="242">
        <f t="shared" si="15"/>
        <v>0.74250000000000005</v>
      </c>
      <c r="P684" s="242">
        <f t="shared" si="16"/>
        <v>0.61750000000000005</v>
      </c>
      <c r="S684" s="576">
        <f t="shared" si="17"/>
        <v>0.72</v>
      </c>
      <c r="T684" s="576">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378</v>
      </c>
      <c r="J685" s="109">
        <f>Annual!J698</f>
        <v>0.66</v>
      </c>
      <c r="K685" s="574">
        <f>Annual!K698</f>
        <v>0.105</v>
      </c>
      <c r="L685" s="97">
        <f>Annual!L698</f>
        <v>3800</v>
      </c>
      <c r="M685" s="85"/>
      <c r="N685" s="242">
        <f t="shared" si="15"/>
        <v>0.71250000000000002</v>
      </c>
      <c r="P685" s="242">
        <f t="shared" si="16"/>
        <v>0.60750000000000004</v>
      </c>
      <c r="S685" s="576">
        <f t="shared" si="17"/>
        <v>0.63500000000000001</v>
      </c>
      <c r="T685" s="576">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379</v>
      </c>
      <c r="J686" s="109">
        <f>Annual!J699</f>
        <v>0.61</v>
      </c>
      <c r="K686" s="574">
        <f>Annual!K699</f>
        <v>0.105</v>
      </c>
      <c r="L686" s="97">
        <f>Annual!L699</f>
        <v>2500</v>
      </c>
      <c r="M686" s="85"/>
      <c r="N686" s="242">
        <f t="shared" si="15"/>
        <v>0.66249999999999998</v>
      </c>
      <c r="P686" s="242">
        <f t="shared" si="16"/>
        <v>0.5575</v>
      </c>
      <c r="S686" s="576">
        <f t="shared" si="17"/>
        <v>0.61</v>
      </c>
      <c r="T686" s="576">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380</v>
      </c>
      <c r="J687" s="109">
        <f>Annual!J700</f>
        <v>0.56999999999999995</v>
      </c>
      <c r="K687" s="574">
        <f>Annual!K700</f>
        <v>8.5000000000000006E-2</v>
      </c>
      <c r="L687" s="97">
        <f>Annual!L700</f>
        <v>1500</v>
      </c>
      <c r="M687" s="85"/>
      <c r="N687" s="242">
        <f t="shared" si="15"/>
        <v>0.61249999999999993</v>
      </c>
      <c r="P687" s="242">
        <f t="shared" si="16"/>
        <v>0.52749999999999997</v>
      </c>
      <c r="S687" s="576">
        <f t="shared" si="17"/>
        <v>0.6</v>
      </c>
      <c r="T687" s="576">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381</v>
      </c>
      <c r="J688" s="109">
        <f>Annual!J701</f>
        <v>0.54</v>
      </c>
      <c r="K688" s="574">
        <f>Annual!K701</f>
        <v>0.06</v>
      </c>
      <c r="L688" s="97">
        <f>Annual!L701</f>
        <v>800</v>
      </c>
      <c r="M688" s="85"/>
      <c r="N688" s="242">
        <f t="shared" si="15"/>
        <v>0.57000000000000006</v>
      </c>
      <c r="P688" s="242">
        <f t="shared" si="16"/>
        <v>0.51</v>
      </c>
      <c r="S688" s="576">
        <f t="shared" si="17"/>
        <v>0.58000000000000007</v>
      </c>
      <c r="T688" s="576">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382</v>
      </c>
      <c r="J689" s="109">
        <f>Annual!J702</f>
        <v>0.52</v>
      </c>
      <c r="K689" s="574">
        <f>Annual!K702</f>
        <v>0.04</v>
      </c>
      <c r="L689" s="97">
        <f>Annual!L702</f>
        <v>650</v>
      </c>
      <c r="M689" s="85"/>
      <c r="N689" s="242">
        <f t="shared" si="15"/>
        <v>0.54</v>
      </c>
      <c r="P689" s="242">
        <f t="shared" si="16"/>
        <v>0.5</v>
      </c>
      <c r="S689" s="576">
        <f t="shared" si="17"/>
        <v>0.55000000000000004</v>
      </c>
      <c r="T689" s="576">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787</v>
      </c>
      <c r="I690" s="99" t="s">
        <v>373</v>
      </c>
      <c r="J690" s="109">
        <f>Annual!J703</f>
        <v>0.72</v>
      </c>
      <c r="K690" s="574">
        <f>Annual!K703</f>
        <v>5.5E-2</v>
      </c>
      <c r="L690" s="97">
        <f>Annual!L703</f>
        <v>400</v>
      </c>
      <c r="M690" s="85"/>
      <c r="N690" s="242">
        <f t="shared" si="15"/>
        <v>0.74749999999999994</v>
      </c>
      <c r="P690" s="242">
        <f t="shared" si="16"/>
        <v>0.6925</v>
      </c>
      <c r="S690" s="576">
        <f t="shared" si="17"/>
        <v>0.72000000000000008</v>
      </c>
      <c r="T690" s="576">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Annual!J704</f>
        <v>0.72</v>
      </c>
      <c r="K691" s="574">
        <f>Annual!K704</f>
        <v>5.5E-2</v>
      </c>
      <c r="L691" s="97">
        <f>Annual!L704</f>
        <v>400</v>
      </c>
      <c r="M691" s="85"/>
      <c r="N691" s="242">
        <f t="shared" si="15"/>
        <v>0.74749999999999994</v>
      </c>
      <c r="P691" s="242">
        <f t="shared" si="16"/>
        <v>0.6925</v>
      </c>
      <c r="S691" s="576">
        <f t="shared" si="17"/>
        <v>0.72000000000000008</v>
      </c>
      <c r="T691" s="576">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Annual!J705</f>
        <v>0.72</v>
      </c>
      <c r="K692" s="574">
        <f>Annual!K705</f>
        <v>5.5E-2</v>
      </c>
      <c r="L692" s="97">
        <f>Annual!L705</f>
        <v>800</v>
      </c>
      <c r="M692" s="85"/>
      <c r="N692" s="242">
        <f t="shared" si="15"/>
        <v>0.74749999999999994</v>
      </c>
      <c r="P692" s="242">
        <f t="shared" si="16"/>
        <v>0.6925</v>
      </c>
      <c r="S692" s="576">
        <f t="shared" si="17"/>
        <v>0.72000000000000008</v>
      </c>
      <c r="T692" s="576">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376</v>
      </c>
      <c r="J693" s="109">
        <f>Annual!J706</f>
        <v>0.72</v>
      </c>
      <c r="K693" s="574">
        <f>Annual!K706</f>
        <v>5.5E-2</v>
      </c>
      <c r="L693" s="97">
        <f>Annual!L706</f>
        <v>2000</v>
      </c>
      <c r="M693" s="85"/>
      <c r="N693" s="242">
        <f t="shared" si="15"/>
        <v>0.74749999999999994</v>
      </c>
      <c r="P693" s="242">
        <f t="shared" si="16"/>
        <v>0.6925</v>
      </c>
      <c r="S693" s="576">
        <f t="shared" si="17"/>
        <v>0.72000000000000008</v>
      </c>
      <c r="T693" s="576">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377</v>
      </c>
      <c r="J694" s="109">
        <f>Annual!J707</f>
        <v>0.68</v>
      </c>
      <c r="K694" s="574">
        <f>Annual!K707</f>
        <v>0.125</v>
      </c>
      <c r="L694" s="97">
        <f>Annual!L707</f>
        <v>2990</v>
      </c>
      <c r="M694" s="85"/>
      <c r="N694" s="242">
        <f t="shared" si="15"/>
        <v>0.74250000000000005</v>
      </c>
      <c r="P694" s="242">
        <f t="shared" si="16"/>
        <v>0.61750000000000005</v>
      </c>
      <c r="S694" s="576">
        <f t="shared" si="17"/>
        <v>0.72</v>
      </c>
      <c r="T694" s="576">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378</v>
      </c>
      <c r="J695" s="109">
        <f>Annual!J708</f>
        <v>0.66</v>
      </c>
      <c r="K695" s="574">
        <f>Annual!K708</f>
        <v>0.105</v>
      </c>
      <c r="L695" s="97">
        <f>Annual!L708</f>
        <v>3800</v>
      </c>
      <c r="M695" s="85"/>
      <c r="N695" s="242">
        <f t="shared" si="15"/>
        <v>0.71250000000000002</v>
      </c>
      <c r="P695" s="242">
        <f t="shared" si="16"/>
        <v>0.60750000000000004</v>
      </c>
      <c r="S695" s="576">
        <f t="shared" si="17"/>
        <v>0.63500000000000001</v>
      </c>
      <c r="T695" s="576">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379</v>
      </c>
      <c r="J696" s="109">
        <f>Annual!J709</f>
        <v>0.61</v>
      </c>
      <c r="K696" s="574">
        <f>Annual!K709</f>
        <v>0.105</v>
      </c>
      <c r="L696" s="97">
        <f>Annual!L709</f>
        <v>2500</v>
      </c>
      <c r="M696" s="85"/>
      <c r="N696" s="242">
        <f t="shared" si="15"/>
        <v>0.66249999999999998</v>
      </c>
      <c r="P696" s="242">
        <f t="shared" si="16"/>
        <v>0.5575</v>
      </c>
      <c r="S696" s="576">
        <f t="shared" si="17"/>
        <v>0.61</v>
      </c>
      <c r="T696" s="576">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380</v>
      </c>
      <c r="J697" s="109">
        <f>Annual!J710</f>
        <v>0.56999999999999995</v>
      </c>
      <c r="K697" s="574">
        <f>Annual!K710</f>
        <v>8.5000000000000006E-2</v>
      </c>
      <c r="L697" s="97">
        <f>Annual!L710</f>
        <v>1500</v>
      </c>
      <c r="M697" s="85"/>
      <c r="N697" s="242">
        <f t="shared" si="15"/>
        <v>0.61249999999999993</v>
      </c>
      <c r="P697" s="242">
        <f t="shared" si="16"/>
        <v>0.52749999999999997</v>
      </c>
      <c r="S697" s="576">
        <f t="shared" si="17"/>
        <v>0.6</v>
      </c>
      <c r="T697" s="576">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381</v>
      </c>
      <c r="J698" s="109">
        <f>Annual!J711</f>
        <v>0.54</v>
      </c>
      <c r="K698" s="574">
        <f>Annual!K711</f>
        <v>0.06</v>
      </c>
      <c r="L698" s="97">
        <f>Annual!L711</f>
        <v>800</v>
      </c>
      <c r="M698" s="85"/>
      <c r="N698" s="242">
        <f t="shared" si="15"/>
        <v>0.57000000000000006</v>
      </c>
      <c r="P698" s="242">
        <f t="shared" si="16"/>
        <v>0.51</v>
      </c>
      <c r="S698" s="576">
        <f t="shared" si="17"/>
        <v>0.58000000000000007</v>
      </c>
      <c r="T698" s="576">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382</v>
      </c>
      <c r="J699" s="109">
        <f>Annual!J712</f>
        <v>0.52</v>
      </c>
      <c r="K699" s="574">
        <f>Annual!K712</f>
        <v>0.04</v>
      </c>
      <c r="L699" s="97">
        <f>Annual!L712</f>
        <v>650</v>
      </c>
      <c r="M699" s="85"/>
      <c r="N699" s="242">
        <f t="shared" si="15"/>
        <v>0.54</v>
      </c>
      <c r="P699" s="242">
        <f t="shared" si="16"/>
        <v>0.5</v>
      </c>
      <c r="S699" s="576">
        <f t="shared" si="17"/>
        <v>0.55000000000000004</v>
      </c>
      <c r="T699" s="576">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788</v>
      </c>
      <c r="I700" s="99" t="s">
        <v>373</v>
      </c>
      <c r="J700" s="109">
        <f>Annual!J713</f>
        <v>0.72</v>
      </c>
      <c r="K700" s="574">
        <f>Annual!K713</f>
        <v>5.5E-2</v>
      </c>
      <c r="L700" s="97">
        <f>Annual!L713</f>
        <v>400</v>
      </c>
      <c r="M700" s="85"/>
      <c r="N700" s="242">
        <f t="shared" si="15"/>
        <v>0.74749999999999994</v>
      </c>
      <c r="P700" s="242">
        <f t="shared" si="16"/>
        <v>0.6925</v>
      </c>
      <c r="S700" s="576">
        <f t="shared" si="17"/>
        <v>0.72000000000000008</v>
      </c>
      <c r="T700" s="576">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Annual!J714</f>
        <v>0.72</v>
      </c>
      <c r="K701" s="574">
        <f>Annual!K714</f>
        <v>5.5E-2</v>
      </c>
      <c r="L701" s="97">
        <f>Annual!L714</f>
        <v>400</v>
      </c>
      <c r="M701" s="85"/>
      <c r="N701" s="242">
        <f t="shared" si="15"/>
        <v>0.74749999999999994</v>
      </c>
      <c r="P701" s="242">
        <f t="shared" si="16"/>
        <v>0.6925</v>
      </c>
      <c r="S701" s="576">
        <f t="shared" si="17"/>
        <v>0.72000000000000008</v>
      </c>
      <c r="T701" s="576">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Annual!J715</f>
        <v>0.72</v>
      </c>
      <c r="K702" s="574">
        <f>Annual!K715</f>
        <v>5.5E-2</v>
      </c>
      <c r="L702" s="97">
        <f>Annual!L715</f>
        <v>800</v>
      </c>
      <c r="M702" s="85"/>
      <c r="N702" s="242">
        <f t="shared" si="15"/>
        <v>0.74749999999999994</v>
      </c>
      <c r="P702" s="242">
        <f t="shared" si="16"/>
        <v>0.6925</v>
      </c>
      <c r="S702" s="576">
        <f t="shared" si="17"/>
        <v>0.72000000000000008</v>
      </c>
      <c r="T702" s="576">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376</v>
      </c>
      <c r="J703" s="109">
        <f>Annual!J716</f>
        <v>0.72</v>
      </c>
      <c r="K703" s="574">
        <f>Annual!K716</f>
        <v>5.5E-2</v>
      </c>
      <c r="L703" s="97">
        <f>Annual!L716</f>
        <v>2000</v>
      </c>
      <c r="M703" s="85"/>
      <c r="N703" s="242">
        <f t="shared" si="15"/>
        <v>0.74749999999999994</v>
      </c>
      <c r="P703" s="242">
        <f t="shared" si="16"/>
        <v>0.6925</v>
      </c>
      <c r="S703" s="576">
        <f t="shared" si="17"/>
        <v>0.72000000000000008</v>
      </c>
      <c r="T703" s="576">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377</v>
      </c>
      <c r="J704" s="109">
        <f>Annual!J717</f>
        <v>0.68</v>
      </c>
      <c r="K704" s="574">
        <f>Annual!K717</f>
        <v>0.125</v>
      </c>
      <c r="L704" s="97">
        <f>Annual!L717</f>
        <v>2990</v>
      </c>
      <c r="M704" s="85"/>
      <c r="N704" s="242">
        <f t="shared" ref="N704:N739" si="24">$J704+$K704/2</f>
        <v>0.74250000000000005</v>
      </c>
      <c r="P704" s="242">
        <f t="shared" ref="P704:P739" si="25">$J704-$K704/2</f>
        <v>0.61750000000000005</v>
      </c>
      <c r="S704" s="576">
        <f t="shared" ref="S704:S739" si="26">MAX($J568:$R568)+$T568</f>
        <v>0.72</v>
      </c>
      <c r="T704" s="576">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378</v>
      </c>
      <c r="J705" s="109">
        <f>Annual!J718</f>
        <v>0.66</v>
      </c>
      <c r="K705" s="574">
        <f>Annual!K718</f>
        <v>0.105</v>
      </c>
      <c r="L705" s="97">
        <f>Annual!L718</f>
        <v>3800</v>
      </c>
      <c r="M705" s="85"/>
      <c r="N705" s="242">
        <f t="shared" si="24"/>
        <v>0.71250000000000002</v>
      </c>
      <c r="P705" s="242">
        <f t="shared" si="25"/>
        <v>0.60750000000000004</v>
      </c>
      <c r="S705" s="576">
        <f t="shared" si="26"/>
        <v>0.63500000000000001</v>
      </c>
      <c r="T705" s="576">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379</v>
      </c>
      <c r="J706" s="109">
        <f>Annual!J719</f>
        <v>0.61</v>
      </c>
      <c r="K706" s="574">
        <f>Annual!K719</f>
        <v>0.105</v>
      </c>
      <c r="L706" s="97">
        <f>Annual!L719</f>
        <v>2500</v>
      </c>
      <c r="M706" s="85"/>
      <c r="N706" s="242">
        <f t="shared" si="24"/>
        <v>0.66249999999999998</v>
      </c>
      <c r="P706" s="242">
        <f t="shared" si="25"/>
        <v>0.5575</v>
      </c>
      <c r="S706" s="576">
        <f t="shared" si="26"/>
        <v>0.61</v>
      </c>
      <c r="T706" s="576">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380</v>
      </c>
      <c r="J707" s="109">
        <f>Annual!J720</f>
        <v>0.56999999999999995</v>
      </c>
      <c r="K707" s="574">
        <f>Annual!K720</f>
        <v>8.5000000000000006E-2</v>
      </c>
      <c r="L707" s="97">
        <f>Annual!L720</f>
        <v>1500</v>
      </c>
      <c r="M707" s="85"/>
      <c r="N707" s="242">
        <f t="shared" si="24"/>
        <v>0.61249999999999993</v>
      </c>
      <c r="P707" s="242">
        <f t="shared" si="25"/>
        <v>0.52749999999999997</v>
      </c>
      <c r="S707" s="576">
        <f t="shared" si="26"/>
        <v>0.6</v>
      </c>
      <c r="T707" s="576">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381</v>
      </c>
      <c r="J708" s="109">
        <f>Annual!J721</f>
        <v>0.54</v>
      </c>
      <c r="K708" s="574">
        <f>Annual!K721</f>
        <v>0.06</v>
      </c>
      <c r="L708" s="97">
        <f>Annual!L721</f>
        <v>800</v>
      </c>
      <c r="M708" s="85"/>
      <c r="N708" s="242">
        <f t="shared" si="24"/>
        <v>0.57000000000000006</v>
      </c>
      <c r="P708" s="242">
        <f t="shared" si="25"/>
        <v>0.51</v>
      </c>
      <c r="S708" s="576">
        <f t="shared" si="26"/>
        <v>0.58000000000000007</v>
      </c>
      <c r="T708" s="576">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382</v>
      </c>
      <c r="J709" s="109">
        <f>Annual!J722</f>
        <v>0.52</v>
      </c>
      <c r="K709" s="574">
        <f>Annual!K722</f>
        <v>0.04</v>
      </c>
      <c r="L709" s="97">
        <f>Annual!L722</f>
        <v>650</v>
      </c>
      <c r="M709" s="85"/>
      <c r="N709" s="242">
        <f t="shared" si="24"/>
        <v>0.54</v>
      </c>
      <c r="P709" s="242">
        <f t="shared" si="25"/>
        <v>0.5</v>
      </c>
      <c r="S709" s="576">
        <f t="shared" si="26"/>
        <v>0.55000000000000004</v>
      </c>
      <c r="T709" s="576">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789</v>
      </c>
      <c r="I710" s="99" t="s">
        <v>373</v>
      </c>
      <c r="J710" s="109">
        <f>Annual!J723</f>
        <v>0.72</v>
      </c>
      <c r="K710" s="574">
        <f>Annual!K723</f>
        <v>5.5E-2</v>
      </c>
      <c r="L710" s="97">
        <f>Annual!L723</f>
        <v>400</v>
      </c>
      <c r="M710" s="85"/>
      <c r="N710" s="242">
        <f t="shared" si="24"/>
        <v>0.74749999999999994</v>
      </c>
      <c r="P710" s="242">
        <f t="shared" si="25"/>
        <v>0.6925</v>
      </c>
      <c r="S710" s="576">
        <f t="shared" si="26"/>
        <v>0.72000000000000008</v>
      </c>
      <c r="T710" s="576">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Annual!J724</f>
        <v>0.72</v>
      </c>
      <c r="K711" s="574">
        <f>Annual!K724</f>
        <v>5.5E-2</v>
      </c>
      <c r="L711" s="97">
        <f>Annual!L724</f>
        <v>400</v>
      </c>
      <c r="M711" s="85"/>
      <c r="N711" s="242">
        <f t="shared" si="24"/>
        <v>0.74749999999999994</v>
      </c>
      <c r="P711" s="242">
        <f t="shared" si="25"/>
        <v>0.6925</v>
      </c>
      <c r="S711" s="576">
        <f t="shared" si="26"/>
        <v>0.72000000000000008</v>
      </c>
      <c r="T711" s="576">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Annual!J725</f>
        <v>0.72</v>
      </c>
      <c r="K712" s="574">
        <f>Annual!K725</f>
        <v>5.5E-2</v>
      </c>
      <c r="L712" s="97">
        <f>Annual!L725</f>
        <v>800</v>
      </c>
      <c r="M712" s="85"/>
      <c r="N712" s="242">
        <f t="shared" si="24"/>
        <v>0.74749999999999994</v>
      </c>
      <c r="P712" s="242">
        <f t="shared" si="25"/>
        <v>0.6925</v>
      </c>
      <c r="S712" s="576">
        <f t="shared" si="26"/>
        <v>0.72000000000000008</v>
      </c>
      <c r="T712" s="576">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376</v>
      </c>
      <c r="J713" s="109">
        <f>Annual!J726</f>
        <v>0.72</v>
      </c>
      <c r="K713" s="574">
        <f>Annual!K726</f>
        <v>5.5E-2</v>
      </c>
      <c r="L713" s="97">
        <f>Annual!L726</f>
        <v>2000</v>
      </c>
      <c r="M713" s="85"/>
      <c r="N713" s="242">
        <f t="shared" si="24"/>
        <v>0.74749999999999994</v>
      </c>
      <c r="P713" s="242">
        <f t="shared" si="25"/>
        <v>0.6925</v>
      </c>
      <c r="S713" s="576">
        <f t="shared" si="26"/>
        <v>0.72000000000000008</v>
      </c>
      <c r="T713" s="576">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377</v>
      </c>
      <c r="J714" s="109">
        <f>Annual!J727</f>
        <v>0.68</v>
      </c>
      <c r="K714" s="574">
        <f>Annual!K727</f>
        <v>0.125</v>
      </c>
      <c r="L714" s="97">
        <f>Annual!L727</f>
        <v>2990</v>
      </c>
      <c r="M714" s="85"/>
      <c r="N714" s="242">
        <f t="shared" si="24"/>
        <v>0.74250000000000005</v>
      </c>
      <c r="P714" s="242">
        <f t="shared" si="25"/>
        <v>0.61750000000000005</v>
      </c>
      <c r="S714" s="576">
        <f t="shared" si="26"/>
        <v>0.72</v>
      </c>
      <c r="T714" s="576">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378</v>
      </c>
      <c r="J715" s="109">
        <f>Annual!J728</f>
        <v>0.66</v>
      </c>
      <c r="K715" s="574">
        <f>Annual!K728</f>
        <v>0.105</v>
      </c>
      <c r="L715" s="97">
        <f>Annual!L728</f>
        <v>3800</v>
      </c>
      <c r="M715" s="85"/>
      <c r="N715" s="242">
        <f t="shared" si="24"/>
        <v>0.71250000000000002</v>
      </c>
      <c r="P715" s="242">
        <f t="shared" si="25"/>
        <v>0.60750000000000004</v>
      </c>
      <c r="S715" s="576">
        <f t="shared" si="26"/>
        <v>0.63500000000000001</v>
      </c>
      <c r="T715" s="576">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379</v>
      </c>
      <c r="J716" s="109">
        <f>Annual!J729</f>
        <v>0.61</v>
      </c>
      <c r="K716" s="574">
        <f>Annual!K729</f>
        <v>0.105</v>
      </c>
      <c r="L716" s="97">
        <f>Annual!L729</f>
        <v>2500</v>
      </c>
      <c r="M716" s="85"/>
      <c r="N716" s="242">
        <f t="shared" si="24"/>
        <v>0.66249999999999998</v>
      </c>
      <c r="P716" s="242">
        <f t="shared" si="25"/>
        <v>0.5575</v>
      </c>
      <c r="S716" s="576">
        <f t="shared" si="26"/>
        <v>0.61</v>
      </c>
      <c r="T716" s="576">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380</v>
      </c>
      <c r="J717" s="109">
        <f>Annual!J730</f>
        <v>0.56999999999999995</v>
      </c>
      <c r="K717" s="574">
        <f>Annual!K730</f>
        <v>8.5000000000000006E-2</v>
      </c>
      <c r="L717" s="97">
        <f>Annual!L730</f>
        <v>1500</v>
      </c>
      <c r="M717" s="85"/>
      <c r="N717" s="242">
        <f t="shared" si="24"/>
        <v>0.61249999999999993</v>
      </c>
      <c r="P717" s="242">
        <f t="shared" si="25"/>
        <v>0.52749999999999997</v>
      </c>
      <c r="S717" s="576">
        <f t="shared" si="26"/>
        <v>0.6</v>
      </c>
      <c r="T717" s="576">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381</v>
      </c>
      <c r="J718" s="109">
        <f>Annual!J731</f>
        <v>0.54</v>
      </c>
      <c r="K718" s="574">
        <f>Annual!K731</f>
        <v>0.06</v>
      </c>
      <c r="L718" s="97">
        <f>Annual!L731</f>
        <v>800</v>
      </c>
      <c r="M718" s="85"/>
      <c r="N718" s="242">
        <f t="shared" si="24"/>
        <v>0.57000000000000006</v>
      </c>
      <c r="P718" s="242">
        <f t="shared" si="25"/>
        <v>0.51</v>
      </c>
      <c r="S718" s="576">
        <f t="shared" si="26"/>
        <v>0.58000000000000007</v>
      </c>
      <c r="T718" s="576">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382</v>
      </c>
      <c r="J719" s="109">
        <f>Annual!J732</f>
        <v>0.52</v>
      </c>
      <c r="K719" s="574">
        <f>Annual!K732</f>
        <v>0.04</v>
      </c>
      <c r="L719" s="97">
        <f>Annual!L732</f>
        <v>650</v>
      </c>
      <c r="M719" s="85"/>
      <c r="N719" s="242">
        <f t="shared" si="24"/>
        <v>0.54</v>
      </c>
      <c r="P719" s="242">
        <f t="shared" si="25"/>
        <v>0.5</v>
      </c>
      <c r="S719" s="576">
        <f t="shared" si="26"/>
        <v>0.55000000000000004</v>
      </c>
      <c r="T719" s="576">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790</v>
      </c>
      <c r="I720" s="99" t="s">
        <v>373</v>
      </c>
      <c r="J720" s="109">
        <f>Annual!J733</f>
        <v>0.72</v>
      </c>
      <c r="K720" s="574">
        <f>Annual!K733</f>
        <v>5.5E-2</v>
      </c>
      <c r="L720" s="97">
        <f>Annual!L733</f>
        <v>400</v>
      </c>
      <c r="M720" s="85"/>
      <c r="N720" s="242">
        <f t="shared" si="24"/>
        <v>0.74749999999999994</v>
      </c>
      <c r="P720" s="242">
        <f t="shared" si="25"/>
        <v>0.6925</v>
      </c>
      <c r="S720" s="576">
        <f t="shared" si="26"/>
        <v>0.72000000000000008</v>
      </c>
      <c r="T720" s="576">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Annual!J734</f>
        <v>0.72</v>
      </c>
      <c r="K721" s="574">
        <f>Annual!K734</f>
        <v>5.5E-2</v>
      </c>
      <c r="L721" s="97">
        <f>Annual!L734</f>
        <v>400</v>
      </c>
      <c r="M721" s="85"/>
      <c r="N721" s="242">
        <f t="shared" si="24"/>
        <v>0.74749999999999994</v>
      </c>
      <c r="P721" s="242">
        <f t="shared" si="25"/>
        <v>0.6925</v>
      </c>
      <c r="S721" s="576">
        <f t="shared" si="26"/>
        <v>0.72000000000000008</v>
      </c>
      <c r="T721" s="576">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Annual!J735</f>
        <v>0.72</v>
      </c>
      <c r="K722" s="574">
        <f>Annual!K735</f>
        <v>5.5E-2</v>
      </c>
      <c r="L722" s="97">
        <f>Annual!L735</f>
        <v>800</v>
      </c>
      <c r="M722" s="85"/>
      <c r="N722" s="242">
        <f t="shared" si="24"/>
        <v>0.74749999999999994</v>
      </c>
      <c r="P722" s="242">
        <f t="shared" si="25"/>
        <v>0.6925</v>
      </c>
      <c r="S722" s="576">
        <f t="shared" si="26"/>
        <v>0.72000000000000008</v>
      </c>
      <c r="T722" s="576">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376</v>
      </c>
      <c r="J723" s="109">
        <f>Annual!J736</f>
        <v>0.72</v>
      </c>
      <c r="K723" s="574">
        <f>Annual!K736</f>
        <v>5.5E-2</v>
      </c>
      <c r="L723" s="97">
        <f>Annual!L736</f>
        <v>2000</v>
      </c>
      <c r="M723" s="85"/>
      <c r="N723" s="242">
        <f t="shared" si="24"/>
        <v>0.74749999999999994</v>
      </c>
      <c r="P723" s="242">
        <f t="shared" si="25"/>
        <v>0.6925</v>
      </c>
      <c r="S723" s="576">
        <f t="shared" si="26"/>
        <v>0.72000000000000008</v>
      </c>
      <c r="T723" s="576">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377</v>
      </c>
      <c r="J724" s="109">
        <f>Annual!J737</f>
        <v>0.68</v>
      </c>
      <c r="K724" s="574">
        <f>Annual!K737</f>
        <v>0.125</v>
      </c>
      <c r="L724" s="97">
        <f>Annual!L737</f>
        <v>2990</v>
      </c>
      <c r="M724" s="85"/>
      <c r="N724" s="242">
        <f t="shared" si="24"/>
        <v>0.74250000000000005</v>
      </c>
      <c r="P724" s="242">
        <f t="shared" si="25"/>
        <v>0.61750000000000005</v>
      </c>
      <c r="S724" s="576">
        <f t="shared" si="26"/>
        <v>0.72</v>
      </c>
      <c r="T724" s="576">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378</v>
      </c>
      <c r="J725" s="109">
        <f>Annual!J738</f>
        <v>0.66</v>
      </c>
      <c r="K725" s="574">
        <f>Annual!K738</f>
        <v>0.105</v>
      </c>
      <c r="L725" s="97">
        <f>Annual!L738</f>
        <v>3800</v>
      </c>
      <c r="M725" s="86"/>
      <c r="N725" s="242">
        <f t="shared" si="24"/>
        <v>0.71250000000000002</v>
      </c>
      <c r="P725" s="242">
        <f t="shared" si="25"/>
        <v>0.60750000000000004</v>
      </c>
      <c r="S725" s="576">
        <f t="shared" si="26"/>
        <v>0.63500000000000001</v>
      </c>
      <c r="T725" s="576">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379</v>
      </c>
      <c r="J726" s="109">
        <f>Annual!J739</f>
        <v>0.61</v>
      </c>
      <c r="K726" s="574">
        <f>Annual!K739</f>
        <v>0.105</v>
      </c>
      <c r="L726" s="97">
        <f>Annual!L739</f>
        <v>2500</v>
      </c>
      <c r="M726" s="86"/>
      <c r="N726" s="242">
        <f t="shared" si="24"/>
        <v>0.66249999999999998</v>
      </c>
      <c r="P726" s="242">
        <f t="shared" si="25"/>
        <v>0.5575</v>
      </c>
      <c r="S726" s="576">
        <f t="shared" si="26"/>
        <v>0.61</v>
      </c>
      <c r="T726" s="576">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380</v>
      </c>
      <c r="J727" s="109">
        <f>Annual!J740</f>
        <v>0.56999999999999995</v>
      </c>
      <c r="K727" s="574">
        <f>Annual!K740</f>
        <v>8.5000000000000006E-2</v>
      </c>
      <c r="L727" s="97">
        <f>Annual!L740</f>
        <v>1500</v>
      </c>
      <c r="M727" s="86"/>
      <c r="N727" s="242">
        <f t="shared" si="24"/>
        <v>0.61249999999999993</v>
      </c>
      <c r="P727" s="242">
        <f t="shared" si="25"/>
        <v>0.52749999999999997</v>
      </c>
      <c r="S727" s="576">
        <f t="shared" si="26"/>
        <v>0.6</v>
      </c>
      <c r="T727" s="576">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381</v>
      </c>
      <c r="J728" s="109">
        <f>Annual!J741</f>
        <v>0.54</v>
      </c>
      <c r="K728" s="574">
        <f>Annual!K741</f>
        <v>0.06</v>
      </c>
      <c r="L728" s="97">
        <f>Annual!L741</f>
        <v>800</v>
      </c>
      <c r="M728" s="86"/>
      <c r="N728" s="242">
        <f t="shared" si="24"/>
        <v>0.57000000000000006</v>
      </c>
      <c r="P728" s="242">
        <f t="shared" si="25"/>
        <v>0.51</v>
      </c>
      <c r="S728" s="576">
        <f t="shared" si="26"/>
        <v>0.58000000000000007</v>
      </c>
      <c r="T728" s="576">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382</v>
      </c>
      <c r="J729" s="109">
        <f>Annual!J742</f>
        <v>0.52</v>
      </c>
      <c r="K729" s="574">
        <f>Annual!K742</f>
        <v>0.04</v>
      </c>
      <c r="L729" s="97">
        <f>Annual!L742</f>
        <v>650</v>
      </c>
      <c r="M729" s="86"/>
      <c r="N729" s="242">
        <f t="shared" si="24"/>
        <v>0.54</v>
      </c>
      <c r="P729" s="242">
        <f t="shared" si="25"/>
        <v>0.5</v>
      </c>
      <c r="S729" s="576">
        <f t="shared" si="26"/>
        <v>0.55000000000000004</v>
      </c>
      <c r="T729" s="576">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791</v>
      </c>
      <c r="I730" s="99" t="s">
        <v>373</v>
      </c>
      <c r="J730" s="109">
        <f>Annual!J743</f>
        <v>0.72</v>
      </c>
      <c r="K730" s="574">
        <f>Annual!K743</f>
        <v>5.5E-2</v>
      </c>
      <c r="L730" s="97">
        <f>Annual!L743</f>
        <v>400</v>
      </c>
      <c r="M730" s="86"/>
      <c r="N730" s="242">
        <f t="shared" si="24"/>
        <v>0.74749999999999994</v>
      </c>
      <c r="P730" s="242">
        <f t="shared" si="25"/>
        <v>0.6925</v>
      </c>
      <c r="S730" s="576">
        <f t="shared" si="26"/>
        <v>0.72000000000000008</v>
      </c>
      <c r="T730" s="576">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Annual!J744</f>
        <v>0.72</v>
      </c>
      <c r="K731" s="574">
        <f>Annual!K744</f>
        <v>5.5E-2</v>
      </c>
      <c r="L731" s="97">
        <f>Annual!L744</f>
        <v>400</v>
      </c>
      <c r="M731" s="86"/>
      <c r="N731" s="242">
        <f t="shared" si="24"/>
        <v>0.74749999999999994</v>
      </c>
      <c r="P731" s="242">
        <f t="shared" si="25"/>
        <v>0.6925</v>
      </c>
      <c r="S731" s="576">
        <f t="shared" si="26"/>
        <v>0.72000000000000008</v>
      </c>
      <c r="T731" s="576">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Annual!J745</f>
        <v>0.72</v>
      </c>
      <c r="K732" s="574">
        <f>Annual!K745</f>
        <v>5.5E-2</v>
      </c>
      <c r="L732" s="97">
        <f>Annual!L745</f>
        <v>800</v>
      </c>
      <c r="M732" s="86"/>
      <c r="N732" s="242">
        <f t="shared" si="24"/>
        <v>0.74749999999999994</v>
      </c>
      <c r="P732" s="242">
        <f t="shared" si="25"/>
        <v>0.6925</v>
      </c>
      <c r="S732" s="576">
        <f t="shared" si="26"/>
        <v>0.72000000000000008</v>
      </c>
      <c r="T732" s="576">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376</v>
      </c>
      <c r="J733" s="109">
        <f>Annual!J746</f>
        <v>0.72</v>
      </c>
      <c r="K733" s="574">
        <f>Annual!K746</f>
        <v>5.5E-2</v>
      </c>
      <c r="L733" s="97">
        <f>Annual!L746</f>
        <v>2000</v>
      </c>
      <c r="M733" s="86"/>
      <c r="N733" s="242">
        <f t="shared" si="24"/>
        <v>0.74749999999999994</v>
      </c>
      <c r="P733" s="242">
        <f t="shared" si="25"/>
        <v>0.6925</v>
      </c>
      <c r="S733" s="576">
        <f t="shared" si="26"/>
        <v>0.72000000000000008</v>
      </c>
      <c r="T733" s="576">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377</v>
      </c>
      <c r="J734" s="109">
        <f>Annual!J747</f>
        <v>0.68</v>
      </c>
      <c r="K734" s="574">
        <f>Annual!K747</f>
        <v>0.125</v>
      </c>
      <c r="L734" s="97">
        <f>Annual!L747</f>
        <v>2990</v>
      </c>
      <c r="M734" s="86"/>
      <c r="N734" s="242">
        <f t="shared" si="24"/>
        <v>0.74250000000000005</v>
      </c>
      <c r="P734" s="242">
        <f t="shared" si="25"/>
        <v>0.61750000000000005</v>
      </c>
      <c r="S734" s="576">
        <f t="shared" si="26"/>
        <v>0.72</v>
      </c>
      <c r="T734" s="576">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378</v>
      </c>
      <c r="J735" s="109">
        <f>Annual!J748</f>
        <v>0.66</v>
      </c>
      <c r="K735" s="574">
        <f>Annual!K748</f>
        <v>0.105</v>
      </c>
      <c r="L735" s="97">
        <f>Annual!L748</f>
        <v>3800</v>
      </c>
      <c r="M735" s="86"/>
      <c r="N735" s="242">
        <f t="shared" si="24"/>
        <v>0.71250000000000002</v>
      </c>
      <c r="P735" s="242">
        <f t="shared" si="25"/>
        <v>0.60750000000000004</v>
      </c>
      <c r="S735" s="576">
        <f t="shared" si="26"/>
        <v>0.63500000000000001</v>
      </c>
      <c r="T735" s="576">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379</v>
      </c>
      <c r="J736" s="109">
        <f>Annual!J749</f>
        <v>0.61</v>
      </c>
      <c r="K736" s="574">
        <f>Annual!K749</f>
        <v>0.105</v>
      </c>
      <c r="L736" s="97">
        <f>Annual!L749</f>
        <v>2500</v>
      </c>
      <c r="M736" s="86"/>
      <c r="N736" s="242">
        <f t="shared" si="24"/>
        <v>0.66249999999999998</v>
      </c>
      <c r="P736" s="242">
        <f t="shared" si="25"/>
        <v>0.5575</v>
      </c>
      <c r="S736" s="576">
        <f t="shared" si="26"/>
        <v>0.61</v>
      </c>
      <c r="T736" s="576">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380</v>
      </c>
      <c r="J737" s="109">
        <f>Annual!J750</f>
        <v>0.56999999999999995</v>
      </c>
      <c r="K737" s="574">
        <f>Annual!K750</f>
        <v>8.5000000000000006E-2</v>
      </c>
      <c r="L737" s="97">
        <f>Annual!L750</f>
        <v>1500</v>
      </c>
      <c r="M737" s="86"/>
      <c r="N737" s="242">
        <f t="shared" si="24"/>
        <v>0.61249999999999993</v>
      </c>
      <c r="P737" s="242">
        <f t="shared" si="25"/>
        <v>0.52749999999999997</v>
      </c>
      <c r="S737" s="576">
        <f t="shared" si="26"/>
        <v>0.6</v>
      </c>
      <c r="T737" s="576">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381</v>
      </c>
      <c r="J738" s="109">
        <f>Annual!J751</f>
        <v>0.54</v>
      </c>
      <c r="K738" s="574">
        <f>Annual!K751</f>
        <v>0.06</v>
      </c>
      <c r="L738" s="97">
        <f>Annual!L751</f>
        <v>800</v>
      </c>
      <c r="M738" s="86"/>
      <c r="N738" s="242">
        <f t="shared" si="24"/>
        <v>0.57000000000000006</v>
      </c>
      <c r="P738" s="242">
        <f t="shared" si="25"/>
        <v>0.51</v>
      </c>
      <c r="S738" s="576">
        <f t="shared" si="26"/>
        <v>0.58000000000000007</v>
      </c>
      <c r="T738" s="576">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382</v>
      </c>
      <c r="J739" s="109">
        <f>Annual!J752</f>
        <v>0.52</v>
      </c>
      <c r="K739" s="574">
        <f>Annual!K752</f>
        <v>0.04</v>
      </c>
      <c r="L739" s="97">
        <f>Annual!L752</f>
        <v>650</v>
      </c>
      <c r="M739" s="86"/>
      <c r="N739" s="242">
        <f t="shared" si="24"/>
        <v>0.54</v>
      </c>
      <c r="P739" s="242">
        <f t="shared" si="25"/>
        <v>0.5</v>
      </c>
      <c r="S739" s="576">
        <f t="shared" si="26"/>
        <v>0.55000000000000004</v>
      </c>
      <c r="T739" s="576">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4" customHeight="1" outlineLevel="1" collapsed="1" x14ac:dyDescent="0.3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950"/>
      <c r="M755" s="948"/>
      <c r="N755" s="948"/>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80" t="s">
        <v>201</v>
      </c>
      <c r="H759" s="34"/>
      <c r="I759" s="34"/>
      <c r="J759" s="29"/>
      <c r="K759" s="32"/>
      <c r="L759" s="32" t="s">
        <v>359</v>
      </c>
      <c r="M759" s="101" t="s">
        <v>372</v>
      </c>
      <c r="N759" s="101" t="s">
        <v>54</v>
      </c>
      <c r="O759" s="101" t="s">
        <v>55</v>
      </c>
      <c r="P759" s="101" t="s">
        <v>56</v>
      </c>
      <c r="Q759" s="101" t="s">
        <v>57</v>
      </c>
      <c r="R759" s="101" t="s">
        <v>874</v>
      </c>
      <c r="S759" s="101" t="s">
        <v>875</v>
      </c>
      <c r="T759" s="101" t="s">
        <v>876</v>
      </c>
      <c r="U759" s="101" t="s">
        <v>1146</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202</v>
      </c>
      <c r="L760" s="99" t="s">
        <v>371</v>
      </c>
      <c r="M760" s="734">
        <v>0</v>
      </c>
      <c r="N760" s="734">
        <v>0</v>
      </c>
      <c r="O760" s="734">
        <v>0</v>
      </c>
      <c r="P760" s="734">
        <v>0</v>
      </c>
      <c r="Q760" s="734">
        <v>0</v>
      </c>
      <c r="R760" s="734">
        <v>0</v>
      </c>
      <c r="S760" s="734">
        <v>0</v>
      </c>
      <c r="T760" s="734">
        <v>0</v>
      </c>
      <c r="U760" s="734">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131</v>
      </c>
      <c r="M761" s="734">
        <v>0.5</v>
      </c>
      <c r="N761" s="734">
        <v>1</v>
      </c>
      <c r="O761" s="734">
        <v>4</v>
      </c>
      <c r="P761" s="734">
        <v>2</v>
      </c>
      <c r="Q761" s="734">
        <v>4</v>
      </c>
      <c r="R761" s="734">
        <v>6</v>
      </c>
      <c r="S761" s="734">
        <v>4</v>
      </c>
      <c r="T761" s="734">
        <v>4</v>
      </c>
      <c r="U761" s="734">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132</v>
      </c>
      <c r="M762" s="734">
        <v>0.5</v>
      </c>
      <c r="N762" s="734">
        <v>1</v>
      </c>
      <c r="O762" s="734">
        <v>4</v>
      </c>
      <c r="P762" s="734">
        <v>2</v>
      </c>
      <c r="Q762" s="734">
        <v>4</v>
      </c>
      <c r="R762" s="734">
        <v>6</v>
      </c>
      <c r="S762" s="734">
        <v>4</v>
      </c>
      <c r="T762" s="734">
        <v>4</v>
      </c>
      <c r="U762" s="734">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133</v>
      </c>
      <c r="M763" s="734">
        <v>0.5</v>
      </c>
      <c r="N763" s="734">
        <v>1</v>
      </c>
      <c r="O763" s="734">
        <v>4</v>
      </c>
      <c r="P763" s="734">
        <v>2</v>
      </c>
      <c r="Q763" s="734">
        <v>4</v>
      </c>
      <c r="R763" s="734">
        <v>6</v>
      </c>
      <c r="S763" s="734">
        <v>4</v>
      </c>
      <c r="T763" s="734">
        <v>4</v>
      </c>
      <c r="U763" s="734">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134</v>
      </c>
      <c r="M764" s="734">
        <v>0.5</v>
      </c>
      <c r="N764" s="734">
        <v>1</v>
      </c>
      <c r="O764" s="734">
        <v>4</v>
      </c>
      <c r="P764" s="734">
        <v>2</v>
      </c>
      <c r="Q764" s="734">
        <v>4</v>
      </c>
      <c r="R764" s="734">
        <v>6</v>
      </c>
      <c r="S764" s="734">
        <v>4</v>
      </c>
      <c r="T764" s="734">
        <v>4</v>
      </c>
      <c r="U764" s="734">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135</v>
      </c>
      <c r="M765" s="734">
        <v>0.5</v>
      </c>
      <c r="N765" s="734">
        <v>1</v>
      </c>
      <c r="O765" s="734">
        <v>4</v>
      </c>
      <c r="P765" s="734">
        <v>2</v>
      </c>
      <c r="Q765" s="734">
        <v>4</v>
      </c>
      <c r="R765" s="734">
        <v>6</v>
      </c>
      <c r="S765" s="734">
        <v>4</v>
      </c>
      <c r="T765" s="734">
        <v>4</v>
      </c>
      <c r="U765" s="734">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136</v>
      </c>
      <c r="M766" s="734">
        <v>0.5</v>
      </c>
      <c r="N766" s="734">
        <v>1</v>
      </c>
      <c r="O766" s="734">
        <v>4</v>
      </c>
      <c r="P766" s="734">
        <v>2</v>
      </c>
      <c r="Q766" s="734">
        <v>4</v>
      </c>
      <c r="R766" s="734">
        <v>6</v>
      </c>
      <c r="S766" s="734">
        <v>4</v>
      </c>
      <c r="T766" s="734">
        <v>4</v>
      </c>
      <c r="U766" s="734">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137</v>
      </c>
      <c r="M767" s="734">
        <v>0.5</v>
      </c>
      <c r="N767" s="734">
        <v>1</v>
      </c>
      <c r="O767" s="734">
        <v>4</v>
      </c>
      <c r="P767" s="734">
        <v>2</v>
      </c>
      <c r="Q767" s="734">
        <v>4</v>
      </c>
      <c r="R767" s="734">
        <v>6</v>
      </c>
      <c r="S767" s="734">
        <v>4</v>
      </c>
      <c r="T767" s="734">
        <v>4</v>
      </c>
      <c r="U767" s="734">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138</v>
      </c>
      <c r="M768" s="734">
        <v>0.5</v>
      </c>
      <c r="N768" s="734">
        <v>1</v>
      </c>
      <c r="O768" s="734">
        <v>4</v>
      </c>
      <c r="P768" s="734">
        <v>2</v>
      </c>
      <c r="Q768" s="734">
        <v>4</v>
      </c>
      <c r="R768" s="734">
        <v>6</v>
      </c>
      <c r="S768" s="734">
        <v>4</v>
      </c>
      <c r="T768" s="734">
        <v>4</v>
      </c>
      <c r="U768" s="734">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139</v>
      </c>
      <c r="M769" s="734">
        <v>0.5</v>
      </c>
      <c r="N769" s="734">
        <v>1</v>
      </c>
      <c r="O769" s="734">
        <v>4</v>
      </c>
      <c r="P769" s="734">
        <v>2</v>
      </c>
      <c r="Q769" s="734">
        <v>4</v>
      </c>
      <c r="R769" s="734">
        <v>6</v>
      </c>
      <c r="S769" s="734">
        <v>4</v>
      </c>
      <c r="T769" s="734">
        <v>4</v>
      </c>
      <c r="U769" s="734">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386</v>
      </c>
      <c r="L770" s="99" t="s">
        <v>371</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784</v>
      </c>
      <c r="L780" s="99" t="s">
        <v>371</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785</v>
      </c>
      <c r="L790" s="99" t="s">
        <v>371</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786</v>
      </c>
      <c r="L800" s="99" t="s">
        <v>371</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787</v>
      </c>
      <c r="L810" s="99" t="s">
        <v>371</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788</v>
      </c>
      <c r="L820" s="99" t="s">
        <v>371</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789</v>
      </c>
      <c r="L830" s="99" t="s">
        <v>371</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790</v>
      </c>
      <c r="L840" s="99" t="s">
        <v>371</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791</v>
      </c>
      <c r="L850" s="99" t="s">
        <v>371</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373</v>
      </c>
      <c r="I879" s="96">
        <v>0.8</v>
      </c>
      <c r="J879" s="96">
        <v>0.8</v>
      </c>
      <c r="K879" s="96">
        <v>0.8</v>
      </c>
      <c r="L879" s="96">
        <v>0.8</v>
      </c>
      <c r="M879" s="96">
        <v>0.8</v>
      </c>
      <c r="N879" s="96">
        <v>0.8</v>
      </c>
      <c r="O879" s="96">
        <v>0.8</v>
      </c>
      <c r="P879" s="96">
        <v>0.8</v>
      </c>
      <c r="Q879" s="96">
        <v>0.8</v>
      </c>
      <c r="R879" s="96">
        <v>0.8</v>
      </c>
      <c r="T879" s="732">
        <v>300</v>
      </c>
      <c r="U879" s="732">
        <v>300</v>
      </c>
      <c r="V879" s="732">
        <v>300</v>
      </c>
      <c r="W879" s="732">
        <v>300</v>
      </c>
      <c r="X879" s="732">
        <v>300</v>
      </c>
      <c r="Y879" s="732">
        <v>300</v>
      </c>
      <c r="Z879" s="732">
        <v>300</v>
      </c>
      <c r="AA879" s="732">
        <v>300</v>
      </c>
      <c r="AB879" s="732">
        <v>300</v>
      </c>
      <c r="AC879" s="732">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374</v>
      </c>
      <c r="I880" s="96">
        <v>0.8</v>
      </c>
      <c r="J880" s="96">
        <v>0.8</v>
      </c>
      <c r="K880" s="96">
        <v>0.8</v>
      </c>
      <c r="L880" s="96">
        <v>0.8</v>
      </c>
      <c r="M880" s="96">
        <v>0.8</v>
      </c>
      <c r="N880" s="96">
        <v>0.8</v>
      </c>
      <c r="O880" s="96">
        <v>0.8</v>
      </c>
      <c r="P880" s="96">
        <v>0.8</v>
      </c>
      <c r="Q880" s="96">
        <v>0.8</v>
      </c>
      <c r="R880" s="96">
        <v>0.8</v>
      </c>
      <c r="T880" s="732">
        <v>350</v>
      </c>
      <c r="U880" s="732">
        <v>350</v>
      </c>
      <c r="V880" s="732">
        <v>350</v>
      </c>
      <c r="W880" s="732">
        <v>350</v>
      </c>
      <c r="X880" s="732">
        <v>350</v>
      </c>
      <c r="Y880" s="732">
        <v>350</v>
      </c>
      <c r="Z880" s="732">
        <v>350</v>
      </c>
      <c r="AA880" s="732">
        <v>350</v>
      </c>
      <c r="AB880" s="732">
        <v>350</v>
      </c>
      <c r="AC880" s="732">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375</v>
      </c>
      <c r="I881" s="96">
        <v>0.8</v>
      </c>
      <c r="J881" s="96">
        <v>0.8</v>
      </c>
      <c r="K881" s="96">
        <v>0.8</v>
      </c>
      <c r="L881" s="96">
        <v>0.8</v>
      </c>
      <c r="M881" s="96">
        <v>0.8</v>
      </c>
      <c r="N881" s="96">
        <v>0.8</v>
      </c>
      <c r="O881" s="96">
        <v>0.8</v>
      </c>
      <c r="P881" s="96">
        <v>0.8</v>
      </c>
      <c r="Q881" s="96">
        <v>0.8</v>
      </c>
      <c r="R881" s="96">
        <v>0.8</v>
      </c>
      <c r="T881" s="732">
        <v>400</v>
      </c>
      <c r="U881" s="732">
        <v>400</v>
      </c>
      <c r="V881" s="732">
        <v>400</v>
      </c>
      <c r="W881" s="732">
        <v>400</v>
      </c>
      <c r="X881" s="732">
        <v>400</v>
      </c>
      <c r="Y881" s="732">
        <v>400</v>
      </c>
      <c r="Z881" s="732">
        <v>400</v>
      </c>
      <c r="AA881" s="732">
        <v>400</v>
      </c>
      <c r="AB881" s="732">
        <v>400</v>
      </c>
      <c r="AC881" s="732">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376</v>
      </c>
      <c r="I882" s="96">
        <v>0</v>
      </c>
      <c r="J882" s="96">
        <v>0</v>
      </c>
      <c r="K882" s="96">
        <v>0</v>
      </c>
      <c r="L882" s="96">
        <v>0</v>
      </c>
      <c r="M882" s="96">
        <v>0</v>
      </c>
      <c r="N882" s="96">
        <v>0</v>
      </c>
      <c r="O882" s="96">
        <v>0</v>
      </c>
      <c r="P882" s="96">
        <v>0</v>
      </c>
      <c r="Q882" s="96">
        <v>0</v>
      </c>
      <c r="R882" s="96">
        <v>0</v>
      </c>
      <c r="T882" s="732">
        <v>0</v>
      </c>
      <c r="U882" s="732">
        <v>0</v>
      </c>
      <c r="V882" s="732">
        <v>0</v>
      </c>
      <c r="W882" s="732">
        <v>0</v>
      </c>
      <c r="X882" s="732">
        <v>0</v>
      </c>
      <c r="Y882" s="732">
        <v>0</v>
      </c>
      <c r="Z882" s="732">
        <v>0</v>
      </c>
      <c r="AA882" s="732">
        <v>0</v>
      </c>
      <c r="AB882" s="732">
        <v>0</v>
      </c>
      <c r="AC882" s="732">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377</v>
      </c>
      <c r="I883" s="96">
        <v>0</v>
      </c>
      <c r="J883" s="96">
        <v>0</v>
      </c>
      <c r="K883" s="96">
        <v>0</v>
      </c>
      <c r="L883" s="96">
        <v>0</v>
      </c>
      <c r="M883" s="96">
        <v>0</v>
      </c>
      <c r="N883" s="96">
        <v>0</v>
      </c>
      <c r="O883" s="96">
        <v>0</v>
      </c>
      <c r="P883" s="96">
        <v>0</v>
      </c>
      <c r="Q883" s="96">
        <v>0</v>
      </c>
      <c r="R883" s="96">
        <v>0</v>
      </c>
      <c r="T883" s="732">
        <v>0</v>
      </c>
      <c r="U883" s="732">
        <v>0</v>
      </c>
      <c r="V883" s="732">
        <v>0</v>
      </c>
      <c r="W883" s="732">
        <v>0</v>
      </c>
      <c r="X883" s="732">
        <v>0</v>
      </c>
      <c r="Y883" s="732">
        <v>0</v>
      </c>
      <c r="Z883" s="732">
        <v>0</v>
      </c>
      <c r="AA883" s="732">
        <v>0</v>
      </c>
      <c r="AB883" s="732">
        <v>0</v>
      </c>
      <c r="AC883" s="732">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378</v>
      </c>
      <c r="I884" s="96">
        <v>0</v>
      </c>
      <c r="J884" s="96">
        <v>0</v>
      </c>
      <c r="K884" s="96">
        <v>0</v>
      </c>
      <c r="L884" s="96">
        <v>0</v>
      </c>
      <c r="M884" s="96">
        <v>0</v>
      </c>
      <c r="N884" s="96">
        <v>0</v>
      </c>
      <c r="O884" s="96">
        <v>0</v>
      </c>
      <c r="P884" s="96">
        <v>0</v>
      </c>
      <c r="Q884" s="96">
        <v>0</v>
      </c>
      <c r="R884" s="96">
        <v>0</v>
      </c>
      <c r="T884" s="732">
        <v>0</v>
      </c>
      <c r="U884" s="732">
        <v>0</v>
      </c>
      <c r="V884" s="732">
        <v>0</v>
      </c>
      <c r="W884" s="732">
        <v>0</v>
      </c>
      <c r="X884" s="732">
        <v>0</v>
      </c>
      <c r="Y884" s="732">
        <v>0</v>
      </c>
      <c r="Z884" s="732">
        <v>0</v>
      </c>
      <c r="AA884" s="732">
        <v>0</v>
      </c>
      <c r="AB884" s="732">
        <v>0</v>
      </c>
      <c r="AC884" s="732">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379</v>
      </c>
      <c r="I885" s="96">
        <v>0</v>
      </c>
      <c r="J885" s="96">
        <v>0</v>
      </c>
      <c r="K885" s="96">
        <v>0</v>
      </c>
      <c r="L885" s="96">
        <v>0</v>
      </c>
      <c r="M885" s="96">
        <v>0</v>
      </c>
      <c r="N885" s="96">
        <v>0</v>
      </c>
      <c r="O885" s="96">
        <v>0</v>
      </c>
      <c r="P885" s="96">
        <v>0</v>
      </c>
      <c r="Q885" s="96">
        <v>0</v>
      </c>
      <c r="R885" s="96">
        <v>0</v>
      </c>
      <c r="T885" s="732">
        <v>0</v>
      </c>
      <c r="U885" s="732">
        <v>0</v>
      </c>
      <c r="V885" s="732">
        <v>0</v>
      </c>
      <c r="W885" s="732">
        <v>0</v>
      </c>
      <c r="X885" s="732">
        <v>0</v>
      </c>
      <c r="Y885" s="732">
        <v>0</v>
      </c>
      <c r="Z885" s="732">
        <v>0</v>
      </c>
      <c r="AA885" s="732">
        <v>0</v>
      </c>
      <c r="AB885" s="732">
        <v>0</v>
      </c>
      <c r="AC885" s="732">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380</v>
      </c>
      <c r="I886" s="96">
        <v>0</v>
      </c>
      <c r="J886" s="96">
        <v>0</v>
      </c>
      <c r="K886" s="96">
        <v>0</v>
      </c>
      <c r="L886" s="96">
        <v>0</v>
      </c>
      <c r="M886" s="96">
        <v>0</v>
      </c>
      <c r="N886" s="96">
        <v>0</v>
      </c>
      <c r="O886" s="96">
        <v>0</v>
      </c>
      <c r="P886" s="96">
        <v>0</v>
      </c>
      <c r="Q886" s="96">
        <v>0</v>
      </c>
      <c r="R886" s="96">
        <v>0</v>
      </c>
      <c r="T886" s="732">
        <v>0</v>
      </c>
      <c r="U886" s="732">
        <v>0</v>
      </c>
      <c r="V886" s="732">
        <v>0</v>
      </c>
      <c r="W886" s="732">
        <v>0</v>
      </c>
      <c r="X886" s="732">
        <v>0</v>
      </c>
      <c r="Y886" s="732">
        <v>0</v>
      </c>
      <c r="Z886" s="732">
        <v>0</v>
      </c>
      <c r="AA886" s="732">
        <v>0</v>
      </c>
      <c r="AB886" s="732">
        <v>0</v>
      </c>
      <c r="AC886" s="732">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381</v>
      </c>
      <c r="I887" s="96">
        <v>0</v>
      </c>
      <c r="J887" s="96">
        <v>0</v>
      </c>
      <c r="K887" s="96">
        <v>0</v>
      </c>
      <c r="L887" s="96">
        <v>0</v>
      </c>
      <c r="M887" s="96">
        <v>0</v>
      </c>
      <c r="N887" s="96">
        <v>0</v>
      </c>
      <c r="O887" s="96">
        <v>0</v>
      </c>
      <c r="P887" s="96">
        <v>0</v>
      </c>
      <c r="Q887" s="96">
        <v>0</v>
      </c>
      <c r="R887" s="96">
        <v>0</v>
      </c>
      <c r="T887" s="732">
        <v>0</v>
      </c>
      <c r="U887" s="732">
        <v>0</v>
      </c>
      <c r="V887" s="732">
        <v>0</v>
      </c>
      <c r="W887" s="732">
        <v>0</v>
      </c>
      <c r="X887" s="732">
        <v>0</v>
      </c>
      <c r="Y887" s="732">
        <v>0</v>
      </c>
      <c r="Z887" s="732">
        <v>0</v>
      </c>
      <c r="AA887" s="732">
        <v>0</v>
      </c>
      <c r="AB887" s="732">
        <v>0</v>
      </c>
      <c r="AC887" s="732">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382</v>
      </c>
      <c r="I888" s="96">
        <v>0</v>
      </c>
      <c r="J888" s="96">
        <v>0</v>
      </c>
      <c r="K888" s="96">
        <v>0</v>
      </c>
      <c r="L888" s="96">
        <v>0</v>
      </c>
      <c r="M888" s="96">
        <v>0</v>
      </c>
      <c r="N888" s="96">
        <v>0</v>
      </c>
      <c r="O888" s="96">
        <v>0</v>
      </c>
      <c r="P888" s="96">
        <v>0</v>
      </c>
      <c r="Q888" s="96">
        <v>0</v>
      </c>
      <c r="R888" s="96">
        <v>0</v>
      </c>
      <c r="T888" s="732">
        <v>0</v>
      </c>
      <c r="U888" s="732">
        <v>0</v>
      </c>
      <c r="V888" s="732">
        <v>0</v>
      </c>
      <c r="W888" s="732">
        <v>0</v>
      </c>
      <c r="X888" s="732">
        <v>0</v>
      </c>
      <c r="Y888" s="732">
        <v>0</v>
      </c>
      <c r="Z888" s="732">
        <v>0</v>
      </c>
      <c r="AA888" s="732">
        <v>0</v>
      </c>
      <c r="AB888" s="732">
        <v>0</v>
      </c>
      <c r="AC888" s="732">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45"/>
      <c r="K890" s="545"/>
      <c r="L890" s="545"/>
      <c r="M890" s="545"/>
      <c r="N890" s="545"/>
      <c r="O890" s="545"/>
      <c r="P890" s="545"/>
      <c r="Q890" s="545"/>
      <c r="R890" s="545"/>
      <c r="S890" s="545"/>
      <c r="T890" s="545"/>
      <c r="U890" s="545"/>
      <c r="V890" s="545"/>
      <c r="W890" s="545"/>
      <c r="X890" s="545"/>
      <c r="Y890" s="545"/>
      <c r="Z890" s="545"/>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887</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211</v>
      </c>
      <c r="K904" s="23" t="s">
        <v>372</v>
      </c>
      <c r="L904" s="23" t="s">
        <v>54</v>
      </c>
      <c r="M904" s="23" t="s">
        <v>55</v>
      </c>
      <c r="N904" s="23" t="s">
        <v>56</v>
      </c>
      <c r="O904" s="23" t="s">
        <v>57</v>
      </c>
      <c r="P904" s="23" t="s">
        <v>874</v>
      </c>
      <c r="Q904" s="23" t="s">
        <v>875</v>
      </c>
      <c r="R904" s="23" t="s">
        <v>876</v>
      </c>
      <c r="S904" s="23" t="s">
        <v>1146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813</v>
      </c>
      <c r="J905" s="143" t="s">
        <v>373</v>
      </c>
      <c r="K905" s="735">
        <f>Annual!K918</f>
        <v>250</v>
      </c>
      <c r="L905" s="735">
        <f>Annual!L918</f>
        <v>250</v>
      </c>
      <c r="M905" s="735">
        <f>Annual!M918</f>
        <v>250</v>
      </c>
      <c r="N905" s="735">
        <f>Annual!N918</f>
        <v>250</v>
      </c>
      <c r="O905" s="735">
        <f>Annual!O918</f>
        <v>250</v>
      </c>
      <c r="P905" s="735">
        <f>Annual!P918</f>
        <v>250</v>
      </c>
      <c r="Q905" s="735">
        <f>Annual!Q918</f>
        <v>250</v>
      </c>
      <c r="R905" s="735">
        <f>Annual!R918</f>
        <v>250</v>
      </c>
      <c r="S905" s="735">
        <f>Annual!S918</f>
        <v>250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374</v>
      </c>
      <c r="K906" s="735">
        <f>Annual!K919</f>
        <v>100</v>
      </c>
      <c r="L906" s="735">
        <f>Annual!L919</f>
        <v>100</v>
      </c>
      <c r="M906" s="735">
        <f>Annual!M919</f>
        <v>100</v>
      </c>
      <c r="N906" s="735">
        <f>Annual!N919</f>
        <v>100</v>
      </c>
      <c r="O906" s="735">
        <f>Annual!O919</f>
        <v>100</v>
      </c>
      <c r="P906" s="735">
        <f>Annual!P919</f>
        <v>100</v>
      </c>
      <c r="Q906" s="735">
        <f>Annual!Q919</f>
        <v>100</v>
      </c>
      <c r="R906" s="735">
        <f>Annual!R919</f>
        <v>100</v>
      </c>
      <c r="S906" s="735">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375</v>
      </c>
      <c r="K907" s="735">
        <f>Annual!K920</f>
        <v>100</v>
      </c>
      <c r="L907" s="735">
        <f>Annual!L920</f>
        <v>100</v>
      </c>
      <c r="M907" s="735">
        <f>Annual!M920</f>
        <v>100</v>
      </c>
      <c r="N907" s="735">
        <f>Annual!N920</f>
        <v>100</v>
      </c>
      <c r="O907" s="735">
        <f>Annual!O920</f>
        <v>100</v>
      </c>
      <c r="P907" s="735">
        <f>Annual!P920</f>
        <v>100</v>
      </c>
      <c r="Q907" s="735">
        <f>Annual!Q920</f>
        <v>100</v>
      </c>
      <c r="R907" s="735">
        <f>Annual!R920</f>
        <v>100</v>
      </c>
      <c r="S907" s="735">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376</v>
      </c>
      <c r="K908" s="735">
        <f>Annual!K921</f>
        <v>100</v>
      </c>
      <c r="L908" s="735">
        <f>Annual!L921</f>
        <v>100</v>
      </c>
      <c r="M908" s="735">
        <f>Annual!M921</f>
        <v>100</v>
      </c>
      <c r="N908" s="735">
        <f>Annual!N921</f>
        <v>100</v>
      </c>
      <c r="O908" s="735">
        <f>Annual!O921</f>
        <v>100</v>
      </c>
      <c r="P908" s="735">
        <f>Annual!P921</f>
        <v>100</v>
      </c>
      <c r="Q908" s="735">
        <f>Annual!Q921</f>
        <v>100</v>
      </c>
      <c r="R908" s="735">
        <f>Annual!R921</f>
        <v>100</v>
      </c>
      <c r="S908" s="735">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377</v>
      </c>
      <c r="K909" s="735">
        <f>Annual!K922</f>
        <v>100</v>
      </c>
      <c r="L909" s="735">
        <f>Annual!L922</f>
        <v>100</v>
      </c>
      <c r="M909" s="735">
        <f>Annual!M922</f>
        <v>100</v>
      </c>
      <c r="N909" s="735">
        <f>Annual!N922</f>
        <v>100</v>
      </c>
      <c r="O909" s="735">
        <f>Annual!O922</f>
        <v>100</v>
      </c>
      <c r="P909" s="735">
        <f>Annual!P922</f>
        <v>100</v>
      </c>
      <c r="Q909" s="735">
        <f>Annual!Q922</f>
        <v>100</v>
      </c>
      <c r="R909" s="735">
        <f>Annual!R922</f>
        <v>100</v>
      </c>
      <c r="S909" s="735">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378</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379</v>
      </c>
      <c r="K911" s="735">
        <f>Annual!K924</f>
        <v>500</v>
      </c>
      <c r="L911" s="735">
        <f>Annual!L924</f>
        <v>500</v>
      </c>
      <c r="M911" s="735">
        <f>Annual!M924</f>
        <v>500</v>
      </c>
      <c r="N911" s="735">
        <f>Annual!N924</f>
        <v>500</v>
      </c>
      <c r="O911" s="735">
        <f>Annual!O924</f>
        <v>500</v>
      </c>
      <c r="P911" s="735">
        <f>Annual!P924</f>
        <v>500</v>
      </c>
      <c r="Q911" s="735">
        <f>Annual!Q924</f>
        <v>500</v>
      </c>
      <c r="R911" s="735">
        <f>Annual!R924</f>
        <v>500</v>
      </c>
      <c r="S911" s="735">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380</v>
      </c>
      <c r="K912" s="735">
        <f>Annual!K925</f>
        <v>500</v>
      </c>
      <c r="L912" s="735">
        <f>Annual!L925</f>
        <v>500</v>
      </c>
      <c r="M912" s="735">
        <f>Annual!M925</f>
        <v>500</v>
      </c>
      <c r="N912" s="735">
        <f>Annual!N925</f>
        <v>500</v>
      </c>
      <c r="O912" s="735">
        <f>Annual!O925</f>
        <v>500</v>
      </c>
      <c r="P912" s="735">
        <f>Annual!P925</f>
        <v>500</v>
      </c>
      <c r="Q912" s="735">
        <f>Annual!Q925</f>
        <v>500</v>
      </c>
      <c r="R912" s="735">
        <f>Annual!R925</f>
        <v>500</v>
      </c>
      <c r="S912" s="735">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381</v>
      </c>
      <c r="K913" s="735">
        <f>Annual!K926</f>
        <v>500</v>
      </c>
      <c r="L913" s="735">
        <f>Annual!L926</f>
        <v>500</v>
      </c>
      <c r="M913" s="735">
        <f>Annual!M926</f>
        <v>500</v>
      </c>
      <c r="N913" s="735">
        <f>Annual!N926</f>
        <v>500</v>
      </c>
      <c r="O913" s="735">
        <f>Annual!O926</f>
        <v>500</v>
      </c>
      <c r="P913" s="735">
        <f>Annual!P926</f>
        <v>500</v>
      </c>
      <c r="Q913" s="735">
        <f>Annual!Q926</f>
        <v>500</v>
      </c>
      <c r="R913" s="735">
        <f>Annual!R926</f>
        <v>500</v>
      </c>
      <c r="S913" s="735">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382</v>
      </c>
      <c r="K914" s="735">
        <f>Annual!K927</f>
        <v>500</v>
      </c>
      <c r="L914" s="735">
        <f>Annual!L927</f>
        <v>500</v>
      </c>
      <c r="M914" s="735">
        <f>Annual!M927</f>
        <v>500</v>
      </c>
      <c r="N914" s="735">
        <f>Annual!N927</f>
        <v>500</v>
      </c>
      <c r="O914" s="735">
        <f>Annual!O927</f>
        <v>500</v>
      </c>
      <c r="P914" s="735">
        <f>Annual!P927</f>
        <v>500</v>
      </c>
      <c r="Q914" s="735">
        <f>Annual!Q927</f>
        <v>500</v>
      </c>
      <c r="R914" s="735">
        <f>Annual!R927</f>
        <v>500</v>
      </c>
      <c r="S914" s="735">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386</v>
      </c>
      <c r="J915" s="99" t="s">
        <v>371</v>
      </c>
      <c r="K915" s="735">
        <f>Annual!K928</f>
        <v>250</v>
      </c>
      <c r="L915" s="735">
        <f>Annual!L928</f>
        <v>250</v>
      </c>
      <c r="M915" s="735">
        <f>Annual!M928</f>
        <v>250</v>
      </c>
      <c r="N915" s="735">
        <f>Annual!N928</f>
        <v>250</v>
      </c>
      <c r="O915" s="735">
        <f>Annual!O928</f>
        <v>250</v>
      </c>
      <c r="P915" s="735">
        <f>Annual!P928</f>
        <v>250</v>
      </c>
      <c r="Q915" s="735">
        <f>Annual!Q928</f>
        <v>250</v>
      </c>
      <c r="R915" s="735">
        <f>Annual!R928</f>
        <v>250</v>
      </c>
      <c r="S915" s="735">
        <f>Annual!S928</f>
        <v>250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131</v>
      </c>
      <c r="K916" s="735">
        <f>Annual!K929</f>
        <v>100</v>
      </c>
      <c r="L916" s="735">
        <f>Annual!L929</f>
        <v>100</v>
      </c>
      <c r="M916" s="735">
        <f>Annual!M929</f>
        <v>100</v>
      </c>
      <c r="N916" s="735">
        <f>Annual!N929</f>
        <v>100</v>
      </c>
      <c r="O916" s="735">
        <f>Annual!O929</f>
        <v>100</v>
      </c>
      <c r="P916" s="735">
        <f>Annual!P929</f>
        <v>100</v>
      </c>
      <c r="Q916" s="735">
        <f>Annual!Q929</f>
        <v>100</v>
      </c>
      <c r="R916" s="735">
        <f>Annual!R929</f>
        <v>100</v>
      </c>
      <c r="S916" s="735">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132</v>
      </c>
      <c r="K917" s="735">
        <f>Annual!K930</f>
        <v>100</v>
      </c>
      <c r="L917" s="735">
        <f>Annual!L930</f>
        <v>100</v>
      </c>
      <c r="M917" s="735">
        <f>Annual!M930</f>
        <v>100</v>
      </c>
      <c r="N917" s="735">
        <f>Annual!N930</f>
        <v>100</v>
      </c>
      <c r="O917" s="735">
        <f>Annual!O930</f>
        <v>100</v>
      </c>
      <c r="P917" s="735">
        <f>Annual!P930</f>
        <v>100</v>
      </c>
      <c r="Q917" s="735">
        <f>Annual!Q930</f>
        <v>100</v>
      </c>
      <c r="R917" s="735">
        <f>Annual!R930</f>
        <v>100</v>
      </c>
      <c r="S917" s="735">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133</v>
      </c>
      <c r="K918" s="735">
        <f>Annual!K931</f>
        <v>100</v>
      </c>
      <c r="L918" s="735">
        <f>Annual!L931</f>
        <v>100</v>
      </c>
      <c r="M918" s="735">
        <f>Annual!M931</f>
        <v>100</v>
      </c>
      <c r="N918" s="735">
        <f>Annual!N931</f>
        <v>100</v>
      </c>
      <c r="O918" s="735">
        <f>Annual!O931</f>
        <v>100</v>
      </c>
      <c r="P918" s="735">
        <f>Annual!P931</f>
        <v>100</v>
      </c>
      <c r="Q918" s="735">
        <f>Annual!Q931</f>
        <v>100</v>
      </c>
      <c r="R918" s="735">
        <f>Annual!R931</f>
        <v>100</v>
      </c>
      <c r="S918" s="735">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134</v>
      </c>
      <c r="K919" s="735">
        <f>Annual!K932</f>
        <v>100</v>
      </c>
      <c r="L919" s="735">
        <f>Annual!L932</f>
        <v>100</v>
      </c>
      <c r="M919" s="735">
        <f>Annual!M932</f>
        <v>100</v>
      </c>
      <c r="N919" s="735">
        <f>Annual!N932</f>
        <v>100</v>
      </c>
      <c r="O919" s="735">
        <f>Annual!O932</f>
        <v>100</v>
      </c>
      <c r="P919" s="735">
        <f>Annual!P932</f>
        <v>100</v>
      </c>
      <c r="Q919" s="735">
        <f>Annual!Q932</f>
        <v>100</v>
      </c>
      <c r="R919" s="735">
        <f>Annual!R932</f>
        <v>100</v>
      </c>
      <c r="S919" s="735">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135</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136</v>
      </c>
      <c r="K921" s="735">
        <f>Annual!K934</f>
        <v>500</v>
      </c>
      <c r="L921" s="735">
        <f>Annual!L934</f>
        <v>500</v>
      </c>
      <c r="M921" s="735">
        <f>Annual!M934</f>
        <v>500</v>
      </c>
      <c r="N921" s="735">
        <f>Annual!N934</f>
        <v>500</v>
      </c>
      <c r="O921" s="735">
        <f>Annual!O934</f>
        <v>500</v>
      </c>
      <c r="P921" s="735">
        <f>Annual!P934</f>
        <v>500</v>
      </c>
      <c r="Q921" s="735">
        <f>Annual!Q934</f>
        <v>500</v>
      </c>
      <c r="R921" s="735">
        <f>Annual!R934</f>
        <v>500</v>
      </c>
      <c r="S921" s="735">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137</v>
      </c>
      <c r="K922" s="735">
        <f>Annual!K935</f>
        <v>500</v>
      </c>
      <c r="L922" s="735">
        <f>Annual!L935</f>
        <v>500</v>
      </c>
      <c r="M922" s="735">
        <f>Annual!M935</f>
        <v>500</v>
      </c>
      <c r="N922" s="735">
        <f>Annual!N935</f>
        <v>500</v>
      </c>
      <c r="O922" s="735">
        <f>Annual!O935</f>
        <v>500</v>
      </c>
      <c r="P922" s="735">
        <f>Annual!P935</f>
        <v>500</v>
      </c>
      <c r="Q922" s="735">
        <f>Annual!Q935</f>
        <v>500</v>
      </c>
      <c r="R922" s="735">
        <f>Annual!R935</f>
        <v>500</v>
      </c>
      <c r="S922" s="735">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138</v>
      </c>
      <c r="K923" s="735">
        <f>Annual!K936</f>
        <v>500</v>
      </c>
      <c r="L923" s="735">
        <f>Annual!L936</f>
        <v>500</v>
      </c>
      <c r="M923" s="735">
        <f>Annual!M936</f>
        <v>500</v>
      </c>
      <c r="N923" s="735">
        <f>Annual!N936</f>
        <v>500</v>
      </c>
      <c r="O923" s="735">
        <f>Annual!O936</f>
        <v>500</v>
      </c>
      <c r="P923" s="735">
        <f>Annual!P936</f>
        <v>500</v>
      </c>
      <c r="Q923" s="735">
        <f>Annual!Q936</f>
        <v>500</v>
      </c>
      <c r="R923" s="735">
        <f>Annual!R936</f>
        <v>500</v>
      </c>
      <c r="S923" s="735">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139</v>
      </c>
      <c r="K924" s="735">
        <f>Annual!K937</f>
        <v>500</v>
      </c>
      <c r="L924" s="735">
        <f>Annual!L937</f>
        <v>500</v>
      </c>
      <c r="M924" s="735">
        <f>Annual!M937</f>
        <v>500</v>
      </c>
      <c r="N924" s="735">
        <f>Annual!N937</f>
        <v>500</v>
      </c>
      <c r="O924" s="735">
        <f>Annual!O937</f>
        <v>500</v>
      </c>
      <c r="P924" s="735">
        <f>Annual!P937</f>
        <v>500</v>
      </c>
      <c r="Q924" s="735">
        <f>Annual!Q937</f>
        <v>500</v>
      </c>
      <c r="R924" s="735">
        <f>Annual!R937</f>
        <v>500</v>
      </c>
      <c r="S924" s="735">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784</v>
      </c>
      <c r="J925" s="99" t="s">
        <v>371</v>
      </c>
      <c r="K925" s="735">
        <f>Annual!K938</f>
        <v>250</v>
      </c>
      <c r="L925" s="735">
        <f>Annual!L938</f>
        <v>250</v>
      </c>
      <c r="M925" s="735">
        <f>Annual!M938</f>
        <v>250</v>
      </c>
      <c r="N925" s="735">
        <f>Annual!N938</f>
        <v>250</v>
      </c>
      <c r="O925" s="735">
        <f>Annual!O938</f>
        <v>250</v>
      </c>
      <c r="P925" s="735">
        <f>Annual!P938</f>
        <v>250</v>
      </c>
      <c r="Q925" s="735">
        <f>Annual!Q938</f>
        <v>250</v>
      </c>
      <c r="R925" s="735">
        <f>Annual!R938</f>
        <v>250</v>
      </c>
      <c r="S925" s="735">
        <f>Annual!S938</f>
        <v>250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131</v>
      </c>
      <c r="K926" s="735">
        <f>Annual!K939</f>
        <v>100</v>
      </c>
      <c r="L926" s="735">
        <f>Annual!L939</f>
        <v>100</v>
      </c>
      <c r="M926" s="735">
        <f>Annual!M939</f>
        <v>100</v>
      </c>
      <c r="N926" s="735">
        <f>Annual!N939</f>
        <v>100</v>
      </c>
      <c r="O926" s="735">
        <f>Annual!O939</f>
        <v>100</v>
      </c>
      <c r="P926" s="735">
        <f>Annual!P939</f>
        <v>100</v>
      </c>
      <c r="Q926" s="735">
        <f>Annual!Q939</f>
        <v>100</v>
      </c>
      <c r="R926" s="735">
        <f>Annual!R939</f>
        <v>100</v>
      </c>
      <c r="S926" s="735">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132</v>
      </c>
      <c r="K927" s="735">
        <f>Annual!K940</f>
        <v>100</v>
      </c>
      <c r="L927" s="735">
        <f>Annual!L940</f>
        <v>100</v>
      </c>
      <c r="M927" s="735">
        <f>Annual!M940</f>
        <v>100</v>
      </c>
      <c r="N927" s="735">
        <f>Annual!N940</f>
        <v>100</v>
      </c>
      <c r="O927" s="735">
        <f>Annual!O940</f>
        <v>100</v>
      </c>
      <c r="P927" s="735">
        <f>Annual!P940</f>
        <v>100</v>
      </c>
      <c r="Q927" s="735">
        <f>Annual!Q940</f>
        <v>100</v>
      </c>
      <c r="R927" s="735">
        <f>Annual!R940</f>
        <v>100</v>
      </c>
      <c r="S927" s="735">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133</v>
      </c>
      <c r="K928" s="735">
        <f>Annual!K941</f>
        <v>100</v>
      </c>
      <c r="L928" s="735">
        <f>Annual!L941</f>
        <v>100</v>
      </c>
      <c r="M928" s="735">
        <f>Annual!M941</f>
        <v>100</v>
      </c>
      <c r="N928" s="735">
        <f>Annual!N941</f>
        <v>100</v>
      </c>
      <c r="O928" s="735">
        <f>Annual!O941</f>
        <v>100</v>
      </c>
      <c r="P928" s="735">
        <f>Annual!P941</f>
        <v>100</v>
      </c>
      <c r="Q928" s="735">
        <f>Annual!Q941</f>
        <v>100</v>
      </c>
      <c r="R928" s="735">
        <f>Annual!R941</f>
        <v>100</v>
      </c>
      <c r="S928" s="735">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134</v>
      </c>
      <c r="K929" s="735">
        <f>Annual!K942</f>
        <v>100</v>
      </c>
      <c r="L929" s="735">
        <f>Annual!L942</f>
        <v>100</v>
      </c>
      <c r="M929" s="735">
        <f>Annual!M942</f>
        <v>100</v>
      </c>
      <c r="N929" s="735">
        <f>Annual!N942</f>
        <v>100</v>
      </c>
      <c r="O929" s="735">
        <f>Annual!O942</f>
        <v>100</v>
      </c>
      <c r="P929" s="735">
        <f>Annual!P942</f>
        <v>100</v>
      </c>
      <c r="Q929" s="735">
        <f>Annual!Q942</f>
        <v>100</v>
      </c>
      <c r="R929" s="735">
        <f>Annual!R942</f>
        <v>100</v>
      </c>
      <c r="S929" s="735">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135</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136</v>
      </c>
      <c r="K931" s="735">
        <f>Annual!K944</f>
        <v>500</v>
      </c>
      <c r="L931" s="735">
        <f>Annual!L944</f>
        <v>500</v>
      </c>
      <c r="M931" s="735">
        <f>Annual!M944</f>
        <v>500</v>
      </c>
      <c r="N931" s="735">
        <f>Annual!N944</f>
        <v>500</v>
      </c>
      <c r="O931" s="735">
        <f>Annual!O944</f>
        <v>500</v>
      </c>
      <c r="P931" s="735">
        <f>Annual!P944</f>
        <v>500</v>
      </c>
      <c r="Q931" s="735">
        <f>Annual!Q944</f>
        <v>500</v>
      </c>
      <c r="R931" s="735">
        <f>Annual!R944</f>
        <v>500</v>
      </c>
      <c r="S931" s="735">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137</v>
      </c>
      <c r="K932" s="735">
        <f>Annual!K945</f>
        <v>500</v>
      </c>
      <c r="L932" s="735">
        <f>Annual!L945</f>
        <v>500</v>
      </c>
      <c r="M932" s="735">
        <f>Annual!M945</f>
        <v>500</v>
      </c>
      <c r="N932" s="735">
        <f>Annual!N945</f>
        <v>500</v>
      </c>
      <c r="O932" s="735">
        <f>Annual!O945</f>
        <v>500</v>
      </c>
      <c r="P932" s="735">
        <f>Annual!P945</f>
        <v>500</v>
      </c>
      <c r="Q932" s="735">
        <f>Annual!Q945</f>
        <v>500</v>
      </c>
      <c r="R932" s="735">
        <f>Annual!R945</f>
        <v>500</v>
      </c>
      <c r="S932" s="735">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138</v>
      </c>
      <c r="K933" s="735">
        <f>Annual!K946</f>
        <v>500</v>
      </c>
      <c r="L933" s="735">
        <f>Annual!L946</f>
        <v>500</v>
      </c>
      <c r="M933" s="735">
        <f>Annual!M946</f>
        <v>500</v>
      </c>
      <c r="N933" s="735">
        <f>Annual!N946</f>
        <v>500</v>
      </c>
      <c r="O933" s="735">
        <f>Annual!O946</f>
        <v>500</v>
      </c>
      <c r="P933" s="735">
        <f>Annual!P946</f>
        <v>500</v>
      </c>
      <c r="Q933" s="735">
        <f>Annual!Q946</f>
        <v>500</v>
      </c>
      <c r="R933" s="735">
        <f>Annual!R946</f>
        <v>500</v>
      </c>
      <c r="S933" s="735">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139</v>
      </c>
      <c r="K934" s="735">
        <f>Annual!K947</f>
        <v>500</v>
      </c>
      <c r="L934" s="735">
        <f>Annual!L947</f>
        <v>500</v>
      </c>
      <c r="M934" s="735">
        <f>Annual!M947</f>
        <v>500</v>
      </c>
      <c r="N934" s="735">
        <f>Annual!N947</f>
        <v>500</v>
      </c>
      <c r="O934" s="735">
        <f>Annual!O947</f>
        <v>500</v>
      </c>
      <c r="P934" s="735">
        <f>Annual!P947</f>
        <v>500</v>
      </c>
      <c r="Q934" s="735">
        <f>Annual!Q947</f>
        <v>500</v>
      </c>
      <c r="R934" s="735">
        <f>Annual!R947</f>
        <v>500</v>
      </c>
      <c r="S934" s="735">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785</v>
      </c>
      <c r="J935" s="99" t="s">
        <v>371</v>
      </c>
      <c r="K935" s="735">
        <f>Annual!K948</f>
        <v>250</v>
      </c>
      <c r="L935" s="735">
        <f>Annual!L948</f>
        <v>250</v>
      </c>
      <c r="M935" s="735">
        <f>Annual!M948</f>
        <v>250</v>
      </c>
      <c r="N935" s="735">
        <f>Annual!N948</f>
        <v>250</v>
      </c>
      <c r="O935" s="735">
        <f>Annual!O948</f>
        <v>250</v>
      </c>
      <c r="P935" s="735">
        <f>Annual!P948</f>
        <v>250</v>
      </c>
      <c r="Q935" s="735">
        <f>Annual!Q948</f>
        <v>250</v>
      </c>
      <c r="R935" s="735">
        <f>Annual!R948</f>
        <v>250</v>
      </c>
      <c r="S935" s="735">
        <f>Annual!S948</f>
        <v>250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131</v>
      </c>
      <c r="K936" s="735">
        <f>Annual!K949</f>
        <v>100</v>
      </c>
      <c r="L936" s="735">
        <f>Annual!L949</f>
        <v>100</v>
      </c>
      <c r="M936" s="735">
        <f>Annual!M949</f>
        <v>100</v>
      </c>
      <c r="N936" s="735">
        <f>Annual!N949</f>
        <v>100</v>
      </c>
      <c r="O936" s="735">
        <f>Annual!O949</f>
        <v>100</v>
      </c>
      <c r="P936" s="735">
        <f>Annual!P949</f>
        <v>100</v>
      </c>
      <c r="Q936" s="735">
        <f>Annual!Q949</f>
        <v>100</v>
      </c>
      <c r="R936" s="735">
        <f>Annual!R949</f>
        <v>100</v>
      </c>
      <c r="S936" s="735">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132</v>
      </c>
      <c r="K937" s="735">
        <f>Annual!K950</f>
        <v>100</v>
      </c>
      <c r="L937" s="735">
        <f>Annual!L950</f>
        <v>100</v>
      </c>
      <c r="M937" s="735">
        <f>Annual!M950</f>
        <v>100</v>
      </c>
      <c r="N937" s="735">
        <f>Annual!N950</f>
        <v>100</v>
      </c>
      <c r="O937" s="735">
        <f>Annual!O950</f>
        <v>100</v>
      </c>
      <c r="P937" s="735">
        <f>Annual!P950</f>
        <v>100</v>
      </c>
      <c r="Q937" s="735">
        <f>Annual!Q950</f>
        <v>100</v>
      </c>
      <c r="R937" s="735">
        <f>Annual!R950</f>
        <v>100</v>
      </c>
      <c r="S937" s="735">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133</v>
      </c>
      <c r="K938" s="735">
        <f>Annual!K951</f>
        <v>100</v>
      </c>
      <c r="L938" s="735">
        <f>Annual!L951</f>
        <v>100</v>
      </c>
      <c r="M938" s="735">
        <f>Annual!M951</f>
        <v>100</v>
      </c>
      <c r="N938" s="735">
        <f>Annual!N951</f>
        <v>100</v>
      </c>
      <c r="O938" s="735">
        <f>Annual!O951</f>
        <v>100</v>
      </c>
      <c r="P938" s="735">
        <f>Annual!P951</f>
        <v>100</v>
      </c>
      <c r="Q938" s="735">
        <f>Annual!Q951</f>
        <v>100</v>
      </c>
      <c r="R938" s="735">
        <f>Annual!R951</f>
        <v>100</v>
      </c>
      <c r="S938" s="735">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134</v>
      </c>
      <c r="K939" s="735">
        <f>Annual!K952</f>
        <v>100</v>
      </c>
      <c r="L939" s="735">
        <f>Annual!L952</f>
        <v>100</v>
      </c>
      <c r="M939" s="735">
        <f>Annual!M952</f>
        <v>100</v>
      </c>
      <c r="N939" s="735">
        <f>Annual!N952</f>
        <v>100</v>
      </c>
      <c r="O939" s="735">
        <f>Annual!O952</f>
        <v>100</v>
      </c>
      <c r="P939" s="735">
        <f>Annual!P952</f>
        <v>100</v>
      </c>
      <c r="Q939" s="735">
        <f>Annual!Q952</f>
        <v>100</v>
      </c>
      <c r="R939" s="735">
        <f>Annual!R952</f>
        <v>100</v>
      </c>
      <c r="S939" s="735">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135</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136</v>
      </c>
      <c r="K941" s="735">
        <f>Annual!K954</f>
        <v>500</v>
      </c>
      <c r="L941" s="735">
        <f>Annual!L954</f>
        <v>500</v>
      </c>
      <c r="M941" s="735">
        <f>Annual!M954</f>
        <v>500</v>
      </c>
      <c r="N941" s="735">
        <f>Annual!N954</f>
        <v>500</v>
      </c>
      <c r="O941" s="735">
        <f>Annual!O954</f>
        <v>500</v>
      </c>
      <c r="P941" s="735">
        <f>Annual!P954</f>
        <v>500</v>
      </c>
      <c r="Q941" s="735">
        <f>Annual!Q954</f>
        <v>500</v>
      </c>
      <c r="R941" s="735">
        <f>Annual!R954</f>
        <v>500</v>
      </c>
      <c r="S941" s="735">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137</v>
      </c>
      <c r="K942" s="735">
        <f>Annual!K955</f>
        <v>500</v>
      </c>
      <c r="L942" s="735">
        <f>Annual!L955</f>
        <v>500</v>
      </c>
      <c r="M942" s="735">
        <f>Annual!M955</f>
        <v>500</v>
      </c>
      <c r="N942" s="735">
        <f>Annual!N955</f>
        <v>500</v>
      </c>
      <c r="O942" s="735">
        <f>Annual!O955</f>
        <v>500</v>
      </c>
      <c r="P942" s="735">
        <f>Annual!P955</f>
        <v>500</v>
      </c>
      <c r="Q942" s="735">
        <f>Annual!Q955</f>
        <v>500</v>
      </c>
      <c r="R942" s="735">
        <f>Annual!R955</f>
        <v>500</v>
      </c>
      <c r="S942" s="735">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138</v>
      </c>
      <c r="K943" s="735">
        <f>Annual!K956</f>
        <v>500</v>
      </c>
      <c r="L943" s="735">
        <f>Annual!L956</f>
        <v>500</v>
      </c>
      <c r="M943" s="735">
        <f>Annual!M956</f>
        <v>500</v>
      </c>
      <c r="N943" s="735">
        <f>Annual!N956</f>
        <v>500</v>
      </c>
      <c r="O943" s="735">
        <f>Annual!O956</f>
        <v>500</v>
      </c>
      <c r="P943" s="735">
        <f>Annual!P956</f>
        <v>500</v>
      </c>
      <c r="Q943" s="735">
        <f>Annual!Q956</f>
        <v>500</v>
      </c>
      <c r="R943" s="735">
        <f>Annual!R956</f>
        <v>500</v>
      </c>
      <c r="S943" s="735">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139</v>
      </c>
      <c r="K944" s="735">
        <f>Annual!K957</f>
        <v>500</v>
      </c>
      <c r="L944" s="735">
        <f>Annual!L957</f>
        <v>500</v>
      </c>
      <c r="M944" s="735">
        <f>Annual!M957</f>
        <v>500</v>
      </c>
      <c r="N944" s="735">
        <f>Annual!N957</f>
        <v>500</v>
      </c>
      <c r="O944" s="735">
        <f>Annual!O957</f>
        <v>500</v>
      </c>
      <c r="P944" s="735">
        <f>Annual!P957</f>
        <v>500</v>
      </c>
      <c r="Q944" s="735">
        <f>Annual!Q957</f>
        <v>500</v>
      </c>
      <c r="R944" s="735">
        <f>Annual!R957</f>
        <v>500</v>
      </c>
      <c r="S944" s="735">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786</v>
      </c>
      <c r="J945" s="99" t="s">
        <v>371</v>
      </c>
      <c r="K945" s="735">
        <f>Annual!K958</f>
        <v>250</v>
      </c>
      <c r="L945" s="735">
        <f>Annual!L958</f>
        <v>250</v>
      </c>
      <c r="M945" s="735">
        <f>Annual!M958</f>
        <v>250</v>
      </c>
      <c r="N945" s="735">
        <f>Annual!N958</f>
        <v>250</v>
      </c>
      <c r="O945" s="735">
        <f>Annual!O958</f>
        <v>250</v>
      </c>
      <c r="P945" s="735">
        <f>Annual!P958</f>
        <v>250</v>
      </c>
      <c r="Q945" s="735">
        <f>Annual!Q958</f>
        <v>250</v>
      </c>
      <c r="R945" s="735">
        <f>Annual!R958</f>
        <v>250</v>
      </c>
      <c r="S945" s="735">
        <f>Annual!S958</f>
        <v>250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131</v>
      </c>
      <c r="K946" s="735">
        <f>Annual!K959</f>
        <v>100</v>
      </c>
      <c r="L946" s="735">
        <f>Annual!L959</f>
        <v>100</v>
      </c>
      <c r="M946" s="735">
        <f>Annual!M959</f>
        <v>100</v>
      </c>
      <c r="N946" s="735">
        <f>Annual!N959</f>
        <v>100</v>
      </c>
      <c r="O946" s="735">
        <f>Annual!O959</f>
        <v>100</v>
      </c>
      <c r="P946" s="735">
        <f>Annual!P959</f>
        <v>100</v>
      </c>
      <c r="Q946" s="735">
        <f>Annual!Q959</f>
        <v>100</v>
      </c>
      <c r="R946" s="735">
        <f>Annual!R959</f>
        <v>100</v>
      </c>
      <c r="S946" s="735">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132</v>
      </c>
      <c r="K947" s="735">
        <f>Annual!K960</f>
        <v>100</v>
      </c>
      <c r="L947" s="735">
        <f>Annual!L960</f>
        <v>100</v>
      </c>
      <c r="M947" s="735">
        <f>Annual!M960</f>
        <v>100</v>
      </c>
      <c r="N947" s="735">
        <f>Annual!N960</f>
        <v>100</v>
      </c>
      <c r="O947" s="735">
        <f>Annual!O960</f>
        <v>100</v>
      </c>
      <c r="P947" s="735">
        <f>Annual!P960</f>
        <v>100</v>
      </c>
      <c r="Q947" s="735">
        <f>Annual!Q960</f>
        <v>100</v>
      </c>
      <c r="R947" s="735">
        <f>Annual!R960</f>
        <v>100</v>
      </c>
      <c r="S947" s="735">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133</v>
      </c>
      <c r="K948" s="735">
        <f>Annual!K961</f>
        <v>100</v>
      </c>
      <c r="L948" s="735">
        <f>Annual!L961</f>
        <v>100</v>
      </c>
      <c r="M948" s="735">
        <f>Annual!M961</f>
        <v>100</v>
      </c>
      <c r="N948" s="735">
        <f>Annual!N961</f>
        <v>100</v>
      </c>
      <c r="O948" s="735">
        <f>Annual!O961</f>
        <v>100</v>
      </c>
      <c r="P948" s="735">
        <f>Annual!P961</f>
        <v>100</v>
      </c>
      <c r="Q948" s="735">
        <f>Annual!Q961</f>
        <v>100</v>
      </c>
      <c r="R948" s="735">
        <f>Annual!R961</f>
        <v>100</v>
      </c>
      <c r="S948" s="735">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134</v>
      </c>
      <c r="K949" s="735">
        <f>Annual!K962</f>
        <v>100</v>
      </c>
      <c r="L949" s="735">
        <f>Annual!L962</f>
        <v>100</v>
      </c>
      <c r="M949" s="735">
        <f>Annual!M962</f>
        <v>100</v>
      </c>
      <c r="N949" s="735">
        <f>Annual!N962</f>
        <v>100</v>
      </c>
      <c r="O949" s="735">
        <f>Annual!O962</f>
        <v>100</v>
      </c>
      <c r="P949" s="735">
        <f>Annual!P962</f>
        <v>100</v>
      </c>
      <c r="Q949" s="735">
        <f>Annual!Q962</f>
        <v>100</v>
      </c>
      <c r="R949" s="735">
        <f>Annual!R962</f>
        <v>100</v>
      </c>
      <c r="S949" s="735">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135</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136</v>
      </c>
      <c r="K951" s="735">
        <f>Annual!K964</f>
        <v>500</v>
      </c>
      <c r="L951" s="735">
        <f>Annual!L964</f>
        <v>500</v>
      </c>
      <c r="M951" s="735">
        <f>Annual!M964</f>
        <v>500</v>
      </c>
      <c r="N951" s="735">
        <f>Annual!N964</f>
        <v>500</v>
      </c>
      <c r="O951" s="735">
        <f>Annual!O964</f>
        <v>500</v>
      </c>
      <c r="P951" s="735">
        <f>Annual!P964</f>
        <v>500</v>
      </c>
      <c r="Q951" s="735">
        <f>Annual!Q964</f>
        <v>500</v>
      </c>
      <c r="R951" s="735">
        <f>Annual!R964</f>
        <v>500</v>
      </c>
      <c r="S951" s="735">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137</v>
      </c>
      <c r="K952" s="735">
        <f>Annual!K965</f>
        <v>500</v>
      </c>
      <c r="L952" s="735">
        <f>Annual!L965</f>
        <v>500</v>
      </c>
      <c r="M952" s="735">
        <f>Annual!M965</f>
        <v>500</v>
      </c>
      <c r="N952" s="735">
        <f>Annual!N965</f>
        <v>500</v>
      </c>
      <c r="O952" s="735">
        <f>Annual!O965</f>
        <v>500</v>
      </c>
      <c r="P952" s="735">
        <f>Annual!P965</f>
        <v>500</v>
      </c>
      <c r="Q952" s="735">
        <f>Annual!Q965</f>
        <v>500</v>
      </c>
      <c r="R952" s="735">
        <f>Annual!R965</f>
        <v>500</v>
      </c>
      <c r="S952" s="735">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138</v>
      </c>
      <c r="K953" s="735">
        <f>Annual!K966</f>
        <v>500</v>
      </c>
      <c r="L953" s="735">
        <f>Annual!L966</f>
        <v>500</v>
      </c>
      <c r="M953" s="735">
        <f>Annual!M966</f>
        <v>500</v>
      </c>
      <c r="N953" s="735">
        <f>Annual!N966</f>
        <v>500</v>
      </c>
      <c r="O953" s="735">
        <f>Annual!O966</f>
        <v>500</v>
      </c>
      <c r="P953" s="735">
        <f>Annual!P966</f>
        <v>500</v>
      </c>
      <c r="Q953" s="735">
        <f>Annual!Q966</f>
        <v>500</v>
      </c>
      <c r="R953" s="735">
        <f>Annual!R966</f>
        <v>500</v>
      </c>
      <c r="S953" s="735">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139</v>
      </c>
      <c r="K954" s="735">
        <f>Annual!K967</f>
        <v>500</v>
      </c>
      <c r="L954" s="735">
        <f>Annual!L967</f>
        <v>500</v>
      </c>
      <c r="M954" s="735">
        <f>Annual!M967</f>
        <v>500</v>
      </c>
      <c r="N954" s="735">
        <f>Annual!N967</f>
        <v>500</v>
      </c>
      <c r="O954" s="735">
        <f>Annual!O967</f>
        <v>500</v>
      </c>
      <c r="P954" s="735">
        <f>Annual!P967</f>
        <v>500</v>
      </c>
      <c r="Q954" s="735">
        <f>Annual!Q967</f>
        <v>500</v>
      </c>
      <c r="R954" s="735">
        <f>Annual!R967</f>
        <v>500</v>
      </c>
      <c r="S954" s="735">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787</v>
      </c>
      <c r="J955" s="99" t="s">
        <v>371</v>
      </c>
      <c r="K955" s="735">
        <f>Annual!K968</f>
        <v>250</v>
      </c>
      <c r="L955" s="735">
        <f>Annual!L968</f>
        <v>250</v>
      </c>
      <c r="M955" s="735">
        <f>Annual!M968</f>
        <v>250</v>
      </c>
      <c r="N955" s="735">
        <f>Annual!N968</f>
        <v>250</v>
      </c>
      <c r="O955" s="735">
        <f>Annual!O968</f>
        <v>250</v>
      </c>
      <c r="P955" s="735">
        <f>Annual!P968</f>
        <v>250</v>
      </c>
      <c r="Q955" s="735">
        <f>Annual!Q968</f>
        <v>250</v>
      </c>
      <c r="R955" s="735">
        <f>Annual!R968</f>
        <v>250</v>
      </c>
      <c r="S955" s="735">
        <f>Annual!S968</f>
        <v>250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131</v>
      </c>
      <c r="K956" s="735">
        <f>Annual!K969</f>
        <v>100</v>
      </c>
      <c r="L956" s="735">
        <f>Annual!L969</f>
        <v>100</v>
      </c>
      <c r="M956" s="735">
        <f>Annual!M969</f>
        <v>100</v>
      </c>
      <c r="N956" s="735">
        <f>Annual!N969</f>
        <v>100</v>
      </c>
      <c r="O956" s="735">
        <f>Annual!O969</f>
        <v>100</v>
      </c>
      <c r="P956" s="735">
        <f>Annual!P969</f>
        <v>100</v>
      </c>
      <c r="Q956" s="735">
        <f>Annual!Q969</f>
        <v>100</v>
      </c>
      <c r="R956" s="735">
        <f>Annual!R969</f>
        <v>100</v>
      </c>
      <c r="S956" s="735">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132</v>
      </c>
      <c r="K957" s="735">
        <f>Annual!K970</f>
        <v>100</v>
      </c>
      <c r="L957" s="735">
        <f>Annual!L970</f>
        <v>100</v>
      </c>
      <c r="M957" s="735">
        <f>Annual!M970</f>
        <v>100</v>
      </c>
      <c r="N957" s="735">
        <f>Annual!N970</f>
        <v>100</v>
      </c>
      <c r="O957" s="735">
        <f>Annual!O970</f>
        <v>100</v>
      </c>
      <c r="P957" s="735">
        <f>Annual!P970</f>
        <v>100</v>
      </c>
      <c r="Q957" s="735">
        <f>Annual!Q970</f>
        <v>100</v>
      </c>
      <c r="R957" s="735">
        <f>Annual!R970</f>
        <v>100</v>
      </c>
      <c r="S957" s="735">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133</v>
      </c>
      <c r="K958" s="735">
        <f>Annual!K971</f>
        <v>100</v>
      </c>
      <c r="L958" s="735">
        <f>Annual!L971</f>
        <v>100</v>
      </c>
      <c r="M958" s="735">
        <f>Annual!M971</f>
        <v>100</v>
      </c>
      <c r="N958" s="735">
        <f>Annual!N971</f>
        <v>100</v>
      </c>
      <c r="O958" s="735">
        <f>Annual!O971</f>
        <v>100</v>
      </c>
      <c r="P958" s="735">
        <f>Annual!P971</f>
        <v>100</v>
      </c>
      <c r="Q958" s="735">
        <f>Annual!Q971</f>
        <v>100</v>
      </c>
      <c r="R958" s="735">
        <f>Annual!R971</f>
        <v>100</v>
      </c>
      <c r="S958" s="735">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134</v>
      </c>
      <c r="K959" s="735">
        <f>Annual!K972</f>
        <v>100</v>
      </c>
      <c r="L959" s="735">
        <f>Annual!L972</f>
        <v>100</v>
      </c>
      <c r="M959" s="735">
        <f>Annual!M972</f>
        <v>100</v>
      </c>
      <c r="N959" s="735">
        <f>Annual!N972</f>
        <v>100</v>
      </c>
      <c r="O959" s="735">
        <f>Annual!O972</f>
        <v>100</v>
      </c>
      <c r="P959" s="735">
        <f>Annual!P972</f>
        <v>100</v>
      </c>
      <c r="Q959" s="735">
        <f>Annual!Q972</f>
        <v>100</v>
      </c>
      <c r="R959" s="735">
        <f>Annual!R972</f>
        <v>100</v>
      </c>
      <c r="S959" s="735">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135</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136</v>
      </c>
      <c r="K961" s="735">
        <f>Annual!K974</f>
        <v>500</v>
      </c>
      <c r="L961" s="735">
        <f>Annual!L974</f>
        <v>500</v>
      </c>
      <c r="M961" s="735">
        <f>Annual!M974</f>
        <v>500</v>
      </c>
      <c r="N961" s="735">
        <f>Annual!N974</f>
        <v>500</v>
      </c>
      <c r="O961" s="735">
        <f>Annual!O974</f>
        <v>500</v>
      </c>
      <c r="P961" s="735">
        <f>Annual!P974</f>
        <v>500</v>
      </c>
      <c r="Q961" s="735">
        <f>Annual!Q974</f>
        <v>500</v>
      </c>
      <c r="R961" s="735">
        <f>Annual!R974</f>
        <v>500</v>
      </c>
      <c r="S961" s="735">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137</v>
      </c>
      <c r="K962" s="735">
        <f>Annual!K975</f>
        <v>500</v>
      </c>
      <c r="L962" s="735">
        <f>Annual!L975</f>
        <v>500</v>
      </c>
      <c r="M962" s="735">
        <f>Annual!M975</f>
        <v>500</v>
      </c>
      <c r="N962" s="735">
        <f>Annual!N975</f>
        <v>500</v>
      </c>
      <c r="O962" s="735">
        <f>Annual!O975</f>
        <v>500</v>
      </c>
      <c r="P962" s="735">
        <f>Annual!P975</f>
        <v>500</v>
      </c>
      <c r="Q962" s="735">
        <f>Annual!Q975</f>
        <v>500</v>
      </c>
      <c r="R962" s="735">
        <f>Annual!R975</f>
        <v>500</v>
      </c>
      <c r="S962" s="735">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138</v>
      </c>
      <c r="K963" s="735">
        <f>Annual!K976</f>
        <v>500</v>
      </c>
      <c r="L963" s="735">
        <f>Annual!L976</f>
        <v>500</v>
      </c>
      <c r="M963" s="735">
        <f>Annual!M976</f>
        <v>500</v>
      </c>
      <c r="N963" s="735">
        <f>Annual!N976</f>
        <v>500</v>
      </c>
      <c r="O963" s="735">
        <f>Annual!O976</f>
        <v>500</v>
      </c>
      <c r="P963" s="735">
        <f>Annual!P976</f>
        <v>500</v>
      </c>
      <c r="Q963" s="735">
        <f>Annual!Q976</f>
        <v>500</v>
      </c>
      <c r="R963" s="735">
        <f>Annual!R976</f>
        <v>500</v>
      </c>
      <c r="S963" s="735">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139</v>
      </c>
      <c r="K964" s="735">
        <f>Annual!K977</f>
        <v>500</v>
      </c>
      <c r="L964" s="735">
        <f>Annual!L977</f>
        <v>500</v>
      </c>
      <c r="M964" s="735">
        <f>Annual!M977</f>
        <v>500</v>
      </c>
      <c r="N964" s="735">
        <f>Annual!N977</f>
        <v>500</v>
      </c>
      <c r="O964" s="735">
        <f>Annual!O977</f>
        <v>500</v>
      </c>
      <c r="P964" s="735">
        <f>Annual!P977</f>
        <v>500</v>
      </c>
      <c r="Q964" s="735">
        <f>Annual!Q977</f>
        <v>500</v>
      </c>
      <c r="R964" s="735">
        <f>Annual!R977</f>
        <v>500</v>
      </c>
      <c r="S964" s="735">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788</v>
      </c>
      <c r="J965" s="99" t="s">
        <v>371</v>
      </c>
      <c r="K965" s="735">
        <f>Annual!K978</f>
        <v>250</v>
      </c>
      <c r="L965" s="735">
        <f>Annual!L978</f>
        <v>250</v>
      </c>
      <c r="M965" s="735">
        <f>Annual!M978</f>
        <v>250</v>
      </c>
      <c r="N965" s="735">
        <f>Annual!N978</f>
        <v>250</v>
      </c>
      <c r="O965" s="735">
        <f>Annual!O978</f>
        <v>250</v>
      </c>
      <c r="P965" s="735">
        <f>Annual!P978</f>
        <v>250</v>
      </c>
      <c r="Q965" s="735">
        <f>Annual!Q978</f>
        <v>250</v>
      </c>
      <c r="R965" s="735">
        <f>Annual!R978</f>
        <v>250</v>
      </c>
      <c r="S965" s="735">
        <f>Annual!S978</f>
        <v>250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131</v>
      </c>
      <c r="K966" s="735">
        <f>Annual!K979</f>
        <v>100</v>
      </c>
      <c r="L966" s="735">
        <f>Annual!L979</f>
        <v>100</v>
      </c>
      <c r="M966" s="735">
        <f>Annual!M979</f>
        <v>100</v>
      </c>
      <c r="N966" s="735">
        <f>Annual!N979</f>
        <v>100</v>
      </c>
      <c r="O966" s="735">
        <f>Annual!O979</f>
        <v>100</v>
      </c>
      <c r="P966" s="735">
        <f>Annual!P979</f>
        <v>100</v>
      </c>
      <c r="Q966" s="735">
        <f>Annual!Q979</f>
        <v>100</v>
      </c>
      <c r="R966" s="735">
        <f>Annual!R979</f>
        <v>100</v>
      </c>
      <c r="S966" s="735">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132</v>
      </c>
      <c r="K967" s="735">
        <f>Annual!K980</f>
        <v>100</v>
      </c>
      <c r="L967" s="735">
        <f>Annual!L980</f>
        <v>100</v>
      </c>
      <c r="M967" s="735">
        <f>Annual!M980</f>
        <v>100</v>
      </c>
      <c r="N967" s="735">
        <f>Annual!N980</f>
        <v>100</v>
      </c>
      <c r="O967" s="735">
        <f>Annual!O980</f>
        <v>100</v>
      </c>
      <c r="P967" s="735">
        <f>Annual!P980</f>
        <v>100</v>
      </c>
      <c r="Q967" s="735">
        <f>Annual!Q980</f>
        <v>100</v>
      </c>
      <c r="R967" s="735">
        <f>Annual!R980</f>
        <v>100</v>
      </c>
      <c r="S967" s="735">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133</v>
      </c>
      <c r="K968" s="735">
        <f>Annual!K981</f>
        <v>100</v>
      </c>
      <c r="L968" s="735">
        <f>Annual!L981</f>
        <v>100</v>
      </c>
      <c r="M968" s="735">
        <f>Annual!M981</f>
        <v>100</v>
      </c>
      <c r="N968" s="735">
        <f>Annual!N981</f>
        <v>100</v>
      </c>
      <c r="O968" s="735">
        <f>Annual!O981</f>
        <v>100</v>
      </c>
      <c r="P968" s="735">
        <f>Annual!P981</f>
        <v>100</v>
      </c>
      <c r="Q968" s="735">
        <f>Annual!Q981</f>
        <v>100</v>
      </c>
      <c r="R968" s="735">
        <f>Annual!R981</f>
        <v>100</v>
      </c>
      <c r="S968" s="735">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134</v>
      </c>
      <c r="K969" s="735">
        <f>Annual!K982</f>
        <v>100</v>
      </c>
      <c r="L969" s="735">
        <f>Annual!L982</f>
        <v>100</v>
      </c>
      <c r="M969" s="735">
        <f>Annual!M982</f>
        <v>100</v>
      </c>
      <c r="N969" s="735">
        <f>Annual!N982</f>
        <v>100</v>
      </c>
      <c r="O969" s="735">
        <f>Annual!O982</f>
        <v>100</v>
      </c>
      <c r="P969" s="735">
        <f>Annual!P982</f>
        <v>100</v>
      </c>
      <c r="Q969" s="735">
        <f>Annual!Q982</f>
        <v>100</v>
      </c>
      <c r="R969" s="735">
        <f>Annual!R982</f>
        <v>100</v>
      </c>
      <c r="S969" s="735">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135</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136</v>
      </c>
      <c r="K971" s="735">
        <f>Annual!K984</f>
        <v>500</v>
      </c>
      <c r="L971" s="735">
        <f>Annual!L984</f>
        <v>500</v>
      </c>
      <c r="M971" s="735">
        <f>Annual!M984</f>
        <v>500</v>
      </c>
      <c r="N971" s="735">
        <f>Annual!N984</f>
        <v>500</v>
      </c>
      <c r="O971" s="735">
        <f>Annual!O984</f>
        <v>500</v>
      </c>
      <c r="P971" s="735">
        <f>Annual!P984</f>
        <v>500</v>
      </c>
      <c r="Q971" s="735">
        <f>Annual!Q984</f>
        <v>500</v>
      </c>
      <c r="R971" s="735">
        <f>Annual!R984</f>
        <v>500</v>
      </c>
      <c r="S971" s="735">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137</v>
      </c>
      <c r="K972" s="735">
        <f>Annual!K985</f>
        <v>500</v>
      </c>
      <c r="L972" s="735">
        <f>Annual!L985</f>
        <v>500</v>
      </c>
      <c r="M972" s="735">
        <f>Annual!M985</f>
        <v>500</v>
      </c>
      <c r="N972" s="735">
        <f>Annual!N985</f>
        <v>500</v>
      </c>
      <c r="O972" s="735">
        <f>Annual!O985</f>
        <v>500</v>
      </c>
      <c r="P972" s="735">
        <f>Annual!P985</f>
        <v>500</v>
      </c>
      <c r="Q972" s="735">
        <f>Annual!Q985</f>
        <v>500</v>
      </c>
      <c r="R972" s="735">
        <f>Annual!R985</f>
        <v>500</v>
      </c>
      <c r="S972" s="735">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138</v>
      </c>
      <c r="K973" s="735">
        <f>Annual!K986</f>
        <v>500</v>
      </c>
      <c r="L973" s="735">
        <f>Annual!L986</f>
        <v>500</v>
      </c>
      <c r="M973" s="735">
        <f>Annual!M986</f>
        <v>500</v>
      </c>
      <c r="N973" s="735">
        <f>Annual!N986</f>
        <v>500</v>
      </c>
      <c r="O973" s="735">
        <f>Annual!O986</f>
        <v>500</v>
      </c>
      <c r="P973" s="735">
        <f>Annual!P986</f>
        <v>500</v>
      </c>
      <c r="Q973" s="735">
        <f>Annual!Q986</f>
        <v>500</v>
      </c>
      <c r="R973" s="735">
        <f>Annual!R986</f>
        <v>500</v>
      </c>
      <c r="S973" s="735">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139</v>
      </c>
      <c r="K974" s="735">
        <f>Annual!K987</f>
        <v>500</v>
      </c>
      <c r="L974" s="735">
        <f>Annual!L987</f>
        <v>500</v>
      </c>
      <c r="M974" s="735">
        <f>Annual!M987</f>
        <v>500</v>
      </c>
      <c r="N974" s="735">
        <f>Annual!N987</f>
        <v>500</v>
      </c>
      <c r="O974" s="735">
        <f>Annual!O987</f>
        <v>500</v>
      </c>
      <c r="P974" s="735">
        <f>Annual!P987</f>
        <v>500</v>
      </c>
      <c r="Q974" s="735">
        <f>Annual!Q987</f>
        <v>500</v>
      </c>
      <c r="R974" s="735">
        <f>Annual!R987</f>
        <v>500</v>
      </c>
      <c r="S974" s="735">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789</v>
      </c>
      <c r="J975" s="99" t="s">
        <v>371</v>
      </c>
      <c r="K975" s="735">
        <f>Annual!K988</f>
        <v>250</v>
      </c>
      <c r="L975" s="735">
        <f>Annual!L988</f>
        <v>250</v>
      </c>
      <c r="M975" s="735">
        <f>Annual!M988</f>
        <v>250</v>
      </c>
      <c r="N975" s="735">
        <f>Annual!N988</f>
        <v>250</v>
      </c>
      <c r="O975" s="735">
        <f>Annual!O988</f>
        <v>250</v>
      </c>
      <c r="P975" s="735">
        <f>Annual!P988</f>
        <v>250</v>
      </c>
      <c r="Q975" s="735">
        <f>Annual!Q988</f>
        <v>250</v>
      </c>
      <c r="R975" s="735">
        <f>Annual!R988</f>
        <v>250</v>
      </c>
      <c r="S975" s="735">
        <f>Annual!S988</f>
        <v>250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131</v>
      </c>
      <c r="K976" s="735">
        <f>Annual!K989</f>
        <v>100</v>
      </c>
      <c r="L976" s="735">
        <f>Annual!L989</f>
        <v>100</v>
      </c>
      <c r="M976" s="735">
        <f>Annual!M989</f>
        <v>100</v>
      </c>
      <c r="N976" s="735">
        <f>Annual!N989</f>
        <v>100</v>
      </c>
      <c r="O976" s="735">
        <f>Annual!O989</f>
        <v>100</v>
      </c>
      <c r="P976" s="735">
        <f>Annual!P989</f>
        <v>100</v>
      </c>
      <c r="Q976" s="735">
        <f>Annual!Q989</f>
        <v>100</v>
      </c>
      <c r="R976" s="735">
        <f>Annual!R989</f>
        <v>100</v>
      </c>
      <c r="S976" s="735">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132</v>
      </c>
      <c r="K977" s="735">
        <f>Annual!K990</f>
        <v>100</v>
      </c>
      <c r="L977" s="735">
        <f>Annual!L990</f>
        <v>100</v>
      </c>
      <c r="M977" s="735">
        <f>Annual!M990</f>
        <v>100</v>
      </c>
      <c r="N977" s="735">
        <f>Annual!N990</f>
        <v>100</v>
      </c>
      <c r="O977" s="735">
        <f>Annual!O990</f>
        <v>100</v>
      </c>
      <c r="P977" s="735">
        <f>Annual!P990</f>
        <v>100</v>
      </c>
      <c r="Q977" s="735">
        <f>Annual!Q990</f>
        <v>100</v>
      </c>
      <c r="R977" s="735">
        <f>Annual!R990</f>
        <v>100</v>
      </c>
      <c r="S977" s="735">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133</v>
      </c>
      <c r="K978" s="735">
        <f>Annual!K991</f>
        <v>100</v>
      </c>
      <c r="L978" s="735">
        <f>Annual!L991</f>
        <v>100</v>
      </c>
      <c r="M978" s="735">
        <f>Annual!M991</f>
        <v>100</v>
      </c>
      <c r="N978" s="735">
        <f>Annual!N991</f>
        <v>100</v>
      </c>
      <c r="O978" s="735">
        <f>Annual!O991</f>
        <v>100</v>
      </c>
      <c r="P978" s="735">
        <f>Annual!P991</f>
        <v>100</v>
      </c>
      <c r="Q978" s="735">
        <f>Annual!Q991</f>
        <v>100</v>
      </c>
      <c r="R978" s="735">
        <f>Annual!R991</f>
        <v>100</v>
      </c>
      <c r="S978" s="735">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134</v>
      </c>
      <c r="K979" s="735">
        <f>Annual!K992</f>
        <v>100</v>
      </c>
      <c r="L979" s="735">
        <f>Annual!L992</f>
        <v>100</v>
      </c>
      <c r="M979" s="735">
        <f>Annual!M992</f>
        <v>100</v>
      </c>
      <c r="N979" s="735">
        <f>Annual!N992</f>
        <v>100</v>
      </c>
      <c r="O979" s="735">
        <f>Annual!O992</f>
        <v>100</v>
      </c>
      <c r="P979" s="735">
        <f>Annual!P992</f>
        <v>100</v>
      </c>
      <c r="Q979" s="735">
        <f>Annual!Q992</f>
        <v>100</v>
      </c>
      <c r="R979" s="735">
        <f>Annual!R992</f>
        <v>100</v>
      </c>
      <c r="S979" s="735">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135</v>
      </c>
      <c r="K980" s="735">
        <f>Annual!K993</f>
        <v>100</v>
      </c>
      <c r="L980" s="735">
        <f>Annual!L993</f>
        <v>100</v>
      </c>
      <c r="M980" s="735">
        <f>Annual!M993</f>
        <v>100</v>
      </c>
      <c r="N980" s="735">
        <f>Annual!N993</f>
        <v>100</v>
      </c>
      <c r="O980" s="735">
        <f>Annual!O993</f>
        <v>100</v>
      </c>
      <c r="P980" s="735">
        <f>Annual!P993</f>
        <v>100</v>
      </c>
      <c r="Q980" s="735">
        <f>Annual!Q993</f>
        <v>100</v>
      </c>
      <c r="R980" s="735">
        <f>Annual!R993</f>
        <v>100</v>
      </c>
      <c r="S980" s="735">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136</v>
      </c>
      <c r="K981" s="735">
        <f>Annual!K994</f>
        <v>500</v>
      </c>
      <c r="L981" s="735">
        <f>Annual!L994</f>
        <v>500</v>
      </c>
      <c r="M981" s="735">
        <f>Annual!M994</f>
        <v>500</v>
      </c>
      <c r="N981" s="735">
        <f>Annual!N994</f>
        <v>500</v>
      </c>
      <c r="O981" s="735">
        <f>Annual!O994</f>
        <v>500</v>
      </c>
      <c r="P981" s="735">
        <f>Annual!P994</f>
        <v>500</v>
      </c>
      <c r="Q981" s="735">
        <f>Annual!Q994</f>
        <v>500</v>
      </c>
      <c r="R981" s="735">
        <f>Annual!R994</f>
        <v>500</v>
      </c>
      <c r="S981" s="735">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137</v>
      </c>
      <c r="K982" s="735">
        <f>Annual!K995</f>
        <v>500</v>
      </c>
      <c r="L982" s="735">
        <f>Annual!L995</f>
        <v>500</v>
      </c>
      <c r="M982" s="735">
        <f>Annual!M995</f>
        <v>500</v>
      </c>
      <c r="N982" s="735">
        <f>Annual!N995</f>
        <v>500</v>
      </c>
      <c r="O982" s="735">
        <f>Annual!O995</f>
        <v>500</v>
      </c>
      <c r="P982" s="735">
        <f>Annual!P995</f>
        <v>500</v>
      </c>
      <c r="Q982" s="735">
        <f>Annual!Q995</f>
        <v>500</v>
      </c>
      <c r="R982" s="735">
        <f>Annual!R995</f>
        <v>500</v>
      </c>
      <c r="S982" s="735">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138</v>
      </c>
      <c r="K983" s="735">
        <f>Annual!K996</f>
        <v>500</v>
      </c>
      <c r="L983" s="735">
        <f>Annual!L996</f>
        <v>500</v>
      </c>
      <c r="M983" s="735">
        <f>Annual!M996</f>
        <v>500</v>
      </c>
      <c r="N983" s="735">
        <f>Annual!N996</f>
        <v>500</v>
      </c>
      <c r="O983" s="735">
        <f>Annual!O996</f>
        <v>500</v>
      </c>
      <c r="P983" s="735">
        <f>Annual!P996</f>
        <v>500</v>
      </c>
      <c r="Q983" s="735">
        <f>Annual!Q996</f>
        <v>500</v>
      </c>
      <c r="R983" s="735">
        <f>Annual!R996</f>
        <v>500</v>
      </c>
      <c r="S983" s="735">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139</v>
      </c>
      <c r="K984" s="735">
        <f>Annual!K997</f>
        <v>500</v>
      </c>
      <c r="L984" s="735">
        <f>Annual!L997</f>
        <v>500</v>
      </c>
      <c r="M984" s="735">
        <f>Annual!M997</f>
        <v>500</v>
      </c>
      <c r="N984" s="735">
        <f>Annual!N997</f>
        <v>500</v>
      </c>
      <c r="O984" s="735">
        <f>Annual!O997</f>
        <v>500</v>
      </c>
      <c r="P984" s="735">
        <f>Annual!P997</f>
        <v>500</v>
      </c>
      <c r="Q984" s="735">
        <f>Annual!Q997</f>
        <v>500</v>
      </c>
      <c r="R984" s="735">
        <f>Annual!R997</f>
        <v>500</v>
      </c>
      <c r="S984" s="735">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790</v>
      </c>
      <c r="J985" s="99" t="s">
        <v>371</v>
      </c>
      <c r="K985" s="735">
        <f>Annual!K998</f>
        <v>250</v>
      </c>
      <c r="L985" s="735">
        <f>Annual!L998</f>
        <v>250</v>
      </c>
      <c r="M985" s="735">
        <f>Annual!M998</f>
        <v>250</v>
      </c>
      <c r="N985" s="735">
        <f>Annual!N998</f>
        <v>250</v>
      </c>
      <c r="O985" s="735">
        <f>Annual!O998</f>
        <v>250</v>
      </c>
      <c r="P985" s="735">
        <f>Annual!P998</f>
        <v>250</v>
      </c>
      <c r="Q985" s="735">
        <f>Annual!Q998</f>
        <v>250</v>
      </c>
      <c r="R985" s="735">
        <f>Annual!R998</f>
        <v>250</v>
      </c>
      <c r="S985" s="735">
        <f>Annual!S998</f>
        <v>250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131</v>
      </c>
      <c r="K986" s="735">
        <f>Annual!K999</f>
        <v>100</v>
      </c>
      <c r="L986" s="735">
        <f>Annual!L999</f>
        <v>100</v>
      </c>
      <c r="M986" s="735">
        <f>Annual!M999</f>
        <v>100</v>
      </c>
      <c r="N986" s="735">
        <f>Annual!N999</f>
        <v>100</v>
      </c>
      <c r="O986" s="735">
        <f>Annual!O999</f>
        <v>100</v>
      </c>
      <c r="P986" s="735">
        <f>Annual!P999</f>
        <v>100</v>
      </c>
      <c r="Q986" s="735">
        <f>Annual!Q999</f>
        <v>100</v>
      </c>
      <c r="R986" s="735">
        <f>Annual!R999</f>
        <v>100</v>
      </c>
      <c r="S986" s="735">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132</v>
      </c>
      <c r="K987" s="735">
        <f>Annual!K1000</f>
        <v>100</v>
      </c>
      <c r="L987" s="735">
        <f>Annual!L1000</f>
        <v>100</v>
      </c>
      <c r="M987" s="735">
        <f>Annual!M1000</f>
        <v>100</v>
      </c>
      <c r="N987" s="735">
        <f>Annual!N1000</f>
        <v>100</v>
      </c>
      <c r="O987" s="735">
        <f>Annual!O1000</f>
        <v>100</v>
      </c>
      <c r="P987" s="735">
        <f>Annual!P1000</f>
        <v>100</v>
      </c>
      <c r="Q987" s="735">
        <f>Annual!Q1000</f>
        <v>100</v>
      </c>
      <c r="R987" s="735">
        <f>Annual!R1000</f>
        <v>100</v>
      </c>
      <c r="S987" s="735">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133</v>
      </c>
      <c r="K988" s="735">
        <f>Annual!K1001</f>
        <v>100</v>
      </c>
      <c r="L988" s="735">
        <f>Annual!L1001</f>
        <v>100</v>
      </c>
      <c r="M988" s="735">
        <f>Annual!M1001</f>
        <v>100</v>
      </c>
      <c r="N988" s="735">
        <f>Annual!N1001</f>
        <v>100</v>
      </c>
      <c r="O988" s="735">
        <f>Annual!O1001</f>
        <v>100</v>
      </c>
      <c r="P988" s="735">
        <f>Annual!P1001</f>
        <v>100</v>
      </c>
      <c r="Q988" s="735">
        <f>Annual!Q1001</f>
        <v>100</v>
      </c>
      <c r="R988" s="735">
        <f>Annual!R1001</f>
        <v>100</v>
      </c>
      <c r="S988" s="735">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134</v>
      </c>
      <c r="K989" s="735">
        <f>Annual!K1002</f>
        <v>100</v>
      </c>
      <c r="L989" s="735">
        <f>Annual!L1002</f>
        <v>100</v>
      </c>
      <c r="M989" s="735">
        <f>Annual!M1002</f>
        <v>100</v>
      </c>
      <c r="N989" s="735">
        <f>Annual!N1002</f>
        <v>100</v>
      </c>
      <c r="O989" s="735">
        <f>Annual!O1002</f>
        <v>100</v>
      </c>
      <c r="P989" s="735">
        <f>Annual!P1002</f>
        <v>100</v>
      </c>
      <c r="Q989" s="735">
        <f>Annual!Q1002</f>
        <v>100</v>
      </c>
      <c r="R989" s="735">
        <f>Annual!R1002</f>
        <v>100</v>
      </c>
      <c r="S989" s="735">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135</v>
      </c>
      <c r="K990" s="735">
        <f>Annual!K1003</f>
        <v>100</v>
      </c>
      <c r="L990" s="735">
        <f>Annual!L1003</f>
        <v>100</v>
      </c>
      <c r="M990" s="735">
        <f>Annual!M1003</f>
        <v>100</v>
      </c>
      <c r="N990" s="735">
        <f>Annual!N1003</f>
        <v>100</v>
      </c>
      <c r="O990" s="735">
        <f>Annual!O1003</f>
        <v>100</v>
      </c>
      <c r="P990" s="735">
        <f>Annual!P1003</f>
        <v>100</v>
      </c>
      <c r="Q990" s="735">
        <f>Annual!Q1003</f>
        <v>100</v>
      </c>
      <c r="R990" s="735">
        <f>Annual!R1003</f>
        <v>100</v>
      </c>
      <c r="S990" s="735">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136</v>
      </c>
      <c r="K991" s="735">
        <f>Annual!K1004</f>
        <v>500</v>
      </c>
      <c r="L991" s="735">
        <f>Annual!L1004</f>
        <v>500</v>
      </c>
      <c r="M991" s="735">
        <f>Annual!M1004</f>
        <v>500</v>
      </c>
      <c r="N991" s="735">
        <f>Annual!N1004</f>
        <v>500</v>
      </c>
      <c r="O991" s="735">
        <f>Annual!O1004</f>
        <v>500</v>
      </c>
      <c r="P991" s="735">
        <f>Annual!P1004</f>
        <v>500</v>
      </c>
      <c r="Q991" s="735">
        <f>Annual!Q1004</f>
        <v>500</v>
      </c>
      <c r="R991" s="735">
        <f>Annual!R1004</f>
        <v>500</v>
      </c>
      <c r="S991" s="735">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137</v>
      </c>
      <c r="K992" s="735">
        <f>Annual!K1005</f>
        <v>500</v>
      </c>
      <c r="L992" s="735">
        <f>Annual!L1005</f>
        <v>500</v>
      </c>
      <c r="M992" s="735">
        <f>Annual!M1005</f>
        <v>500</v>
      </c>
      <c r="N992" s="735">
        <f>Annual!N1005</f>
        <v>500</v>
      </c>
      <c r="O992" s="735">
        <f>Annual!O1005</f>
        <v>500</v>
      </c>
      <c r="P992" s="735">
        <f>Annual!P1005</f>
        <v>500</v>
      </c>
      <c r="Q992" s="735">
        <f>Annual!Q1005</f>
        <v>500</v>
      </c>
      <c r="R992" s="735">
        <f>Annual!R1005</f>
        <v>500</v>
      </c>
      <c r="S992" s="735">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138</v>
      </c>
      <c r="K993" s="735">
        <f>Annual!K1006</f>
        <v>500</v>
      </c>
      <c r="L993" s="735">
        <f>Annual!L1006</f>
        <v>500</v>
      </c>
      <c r="M993" s="735">
        <f>Annual!M1006</f>
        <v>500</v>
      </c>
      <c r="N993" s="735">
        <f>Annual!N1006</f>
        <v>500</v>
      </c>
      <c r="O993" s="735">
        <f>Annual!O1006</f>
        <v>500</v>
      </c>
      <c r="P993" s="735">
        <f>Annual!P1006</f>
        <v>500</v>
      </c>
      <c r="Q993" s="735">
        <f>Annual!Q1006</f>
        <v>500</v>
      </c>
      <c r="R993" s="735">
        <f>Annual!R1006</f>
        <v>500</v>
      </c>
      <c r="S993" s="735">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139</v>
      </c>
      <c r="K994" s="735">
        <f>Annual!K1007</f>
        <v>500</v>
      </c>
      <c r="L994" s="735">
        <f>Annual!L1007</f>
        <v>500</v>
      </c>
      <c r="M994" s="735">
        <f>Annual!M1007</f>
        <v>500</v>
      </c>
      <c r="N994" s="735">
        <f>Annual!N1007</f>
        <v>500</v>
      </c>
      <c r="O994" s="735">
        <f>Annual!O1007</f>
        <v>500</v>
      </c>
      <c r="P994" s="735">
        <f>Annual!P1007</f>
        <v>500</v>
      </c>
      <c r="Q994" s="735">
        <f>Annual!Q1007</f>
        <v>500</v>
      </c>
      <c r="R994" s="735">
        <f>Annual!R1007</f>
        <v>500</v>
      </c>
      <c r="S994" s="735">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791</v>
      </c>
      <c r="J995" s="99" t="s">
        <v>371</v>
      </c>
      <c r="K995" s="735">
        <f>Annual!K1008</f>
        <v>250</v>
      </c>
      <c r="L995" s="735">
        <f>Annual!L1008</f>
        <v>250</v>
      </c>
      <c r="M995" s="735">
        <f>Annual!M1008</f>
        <v>250</v>
      </c>
      <c r="N995" s="735">
        <f>Annual!N1008</f>
        <v>250</v>
      </c>
      <c r="O995" s="735">
        <f>Annual!O1008</f>
        <v>250</v>
      </c>
      <c r="P995" s="735">
        <f>Annual!P1008</f>
        <v>250</v>
      </c>
      <c r="Q995" s="735">
        <f>Annual!Q1008</f>
        <v>250</v>
      </c>
      <c r="R995" s="735">
        <f>Annual!R1008</f>
        <v>250</v>
      </c>
      <c r="S995" s="735">
        <f>Annual!S1008</f>
        <v>250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131</v>
      </c>
      <c r="K996" s="735">
        <f>Annual!K1009</f>
        <v>100</v>
      </c>
      <c r="L996" s="735">
        <f>Annual!L1009</f>
        <v>100</v>
      </c>
      <c r="M996" s="735">
        <f>Annual!M1009</f>
        <v>100</v>
      </c>
      <c r="N996" s="735">
        <f>Annual!N1009</f>
        <v>100</v>
      </c>
      <c r="O996" s="735">
        <f>Annual!O1009</f>
        <v>100</v>
      </c>
      <c r="P996" s="735">
        <f>Annual!P1009</f>
        <v>100</v>
      </c>
      <c r="Q996" s="735">
        <f>Annual!Q1009</f>
        <v>100</v>
      </c>
      <c r="R996" s="735">
        <f>Annual!R1009</f>
        <v>100</v>
      </c>
      <c r="S996" s="735">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132</v>
      </c>
      <c r="K997" s="735">
        <f>Annual!K1010</f>
        <v>100</v>
      </c>
      <c r="L997" s="735">
        <f>Annual!L1010</f>
        <v>100</v>
      </c>
      <c r="M997" s="735">
        <f>Annual!M1010</f>
        <v>100</v>
      </c>
      <c r="N997" s="735">
        <f>Annual!N1010</f>
        <v>100</v>
      </c>
      <c r="O997" s="735">
        <f>Annual!O1010</f>
        <v>100</v>
      </c>
      <c r="P997" s="735">
        <f>Annual!P1010</f>
        <v>100</v>
      </c>
      <c r="Q997" s="735">
        <f>Annual!Q1010</f>
        <v>100</v>
      </c>
      <c r="R997" s="735">
        <f>Annual!R1010</f>
        <v>100</v>
      </c>
      <c r="S997" s="735">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133</v>
      </c>
      <c r="K998" s="735">
        <f>Annual!K1011</f>
        <v>100</v>
      </c>
      <c r="L998" s="735">
        <f>Annual!L1011</f>
        <v>100</v>
      </c>
      <c r="M998" s="735">
        <f>Annual!M1011</f>
        <v>100</v>
      </c>
      <c r="N998" s="735">
        <f>Annual!N1011</f>
        <v>100</v>
      </c>
      <c r="O998" s="735">
        <f>Annual!O1011</f>
        <v>100</v>
      </c>
      <c r="P998" s="735">
        <f>Annual!P1011</f>
        <v>100</v>
      </c>
      <c r="Q998" s="735">
        <f>Annual!Q1011</f>
        <v>100</v>
      </c>
      <c r="R998" s="735">
        <f>Annual!R1011</f>
        <v>100</v>
      </c>
      <c r="S998" s="735">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134</v>
      </c>
      <c r="K999" s="735">
        <f>Annual!K1012</f>
        <v>100</v>
      </c>
      <c r="L999" s="735">
        <f>Annual!L1012</f>
        <v>100</v>
      </c>
      <c r="M999" s="735">
        <f>Annual!M1012</f>
        <v>100</v>
      </c>
      <c r="N999" s="735">
        <f>Annual!N1012</f>
        <v>100</v>
      </c>
      <c r="O999" s="735">
        <f>Annual!O1012</f>
        <v>100</v>
      </c>
      <c r="P999" s="735">
        <f>Annual!P1012</f>
        <v>100</v>
      </c>
      <c r="Q999" s="735">
        <f>Annual!Q1012</f>
        <v>100</v>
      </c>
      <c r="R999" s="735">
        <f>Annual!R1012</f>
        <v>100</v>
      </c>
      <c r="S999" s="735">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135</v>
      </c>
      <c r="K1000" s="735">
        <f>Annual!K1013</f>
        <v>100</v>
      </c>
      <c r="L1000" s="735">
        <f>Annual!L1013</f>
        <v>100</v>
      </c>
      <c r="M1000" s="735">
        <f>Annual!M1013</f>
        <v>100</v>
      </c>
      <c r="N1000" s="735">
        <f>Annual!N1013</f>
        <v>100</v>
      </c>
      <c r="O1000" s="735">
        <f>Annual!O1013</f>
        <v>100</v>
      </c>
      <c r="P1000" s="735">
        <f>Annual!P1013</f>
        <v>100</v>
      </c>
      <c r="Q1000" s="735">
        <f>Annual!Q1013</f>
        <v>100</v>
      </c>
      <c r="R1000" s="735">
        <f>Annual!R1013</f>
        <v>100</v>
      </c>
      <c r="S1000" s="735">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136</v>
      </c>
      <c r="K1001" s="735">
        <f>Annual!K1014</f>
        <v>500</v>
      </c>
      <c r="L1001" s="735">
        <f>Annual!L1014</f>
        <v>500</v>
      </c>
      <c r="M1001" s="735">
        <f>Annual!M1014</f>
        <v>500</v>
      </c>
      <c r="N1001" s="735">
        <f>Annual!N1014</f>
        <v>500</v>
      </c>
      <c r="O1001" s="735">
        <f>Annual!O1014</f>
        <v>500</v>
      </c>
      <c r="P1001" s="735">
        <f>Annual!P1014</f>
        <v>500</v>
      </c>
      <c r="Q1001" s="735">
        <f>Annual!Q1014</f>
        <v>500</v>
      </c>
      <c r="R1001" s="735">
        <f>Annual!R1014</f>
        <v>500</v>
      </c>
      <c r="S1001" s="735">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137</v>
      </c>
      <c r="K1002" s="735">
        <f>Annual!K1015</f>
        <v>500</v>
      </c>
      <c r="L1002" s="735">
        <f>Annual!L1015</f>
        <v>500</v>
      </c>
      <c r="M1002" s="735">
        <f>Annual!M1015</f>
        <v>500</v>
      </c>
      <c r="N1002" s="735">
        <f>Annual!N1015</f>
        <v>500</v>
      </c>
      <c r="O1002" s="735">
        <f>Annual!O1015</f>
        <v>500</v>
      </c>
      <c r="P1002" s="735">
        <f>Annual!P1015</f>
        <v>500</v>
      </c>
      <c r="Q1002" s="735">
        <f>Annual!Q1015</f>
        <v>500</v>
      </c>
      <c r="R1002" s="735">
        <f>Annual!R1015</f>
        <v>500</v>
      </c>
      <c r="S1002" s="735">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138</v>
      </c>
      <c r="K1003" s="735">
        <f>Annual!K1016</f>
        <v>500</v>
      </c>
      <c r="L1003" s="735">
        <f>Annual!L1016</f>
        <v>500</v>
      </c>
      <c r="M1003" s="735">
        <f>Annual!M1016</f>
        <v>500</v>
      </c>
      <c r="N1003" s="735">
        <f>Annual!N1016</f>
        <v>500</v>
      </c>
      <c r="O1003" s="735">
        <f>Annual!O1016</f>
        <v>500</v>
      </c>
      <c r="P1003" s="735">
        <f>Annual!P1016</f>
        <v>500</v>
      </c>
      <c r="Q1003" s="735">
        <f>Annual!Q1016</f>
        <v>500</v>
      </c>
      <c r="R1003" s="735">
        <f>Annual!R1016</f>
        <v>500</v>
      </c>
      <c r="S1003" s="735">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139</v>
      </c>
      <c r="K1004" s="735">
        <f>Annual!K1017</f>
        <v>500</v>
      </c>
      <c r="L1004" s="735">
        <f>Annual!L1017</f>
        <v>500</v>
      </c>
      <c r="M1004" s="735">
        <f>Annual!M1017</f>
        <v>500</v>
      </c>
      <c r="N1004" s="735">
        <f>Annual!N1017</f>
        <v>500</v>
      </c>
      <c r="O1004" s="735">
        <f>Annual!O1017</f>
        <v>500</v>
      </c>
      <c r="P1004" s="735">
        <f>Annual!P1017</f>
        <v>500</v>
      </c>
      <c r="Q1004" s="735">
        <f>Annual!Q1017</f>
        <v>500</v>
      </c>
      <c r="R1004" s="735">
        <f>Annual!R1017</f>
        <v>500</v>
      </c>
      <c r="S1004" s="735">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742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935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80"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80" t="s">
        <v>739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905</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212</v>
      </c>
      <c r="M1020" s="98" t="s">
        <v>347</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153</v>
      </c>
      <c r="L1021" s="111" t="s">
        <v>213</v>
      </c>
      <c r="M1021" s="475" t="s">
        <v>191</v>
      </c>
      <c r="N1021" s="475" t="s">
        <v>361</v>
      </c>
      <c r="O1021" s="475" t="s">
        <v>360</v>
      </c>
      <c r="P1021" s="475" t="s">
        <v>190</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26" t="s">
        <v>373</v>
      </c>
      <c r="L1022" s="218">
        <v>0.5</v>
      </c>
      <c r="M1022" s="476">
        <v>9</v>
      </c>
      <c r="N1022" s="476">
        <v>10</v>
      </c>
      <c r="O1022" s="476">
        <v>10.5</v>
      </c>
      <c r="P1022" s="476">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27" t="s">
        <v>374</v>
      </c>
      <c r="L1023" s="219">
        <v>0.5</v>
      </c>
      <c r="M1023" s="477">
        <v>9.5</v>
      </c>
      <c r="N1023" s="477">
        <v>10</v>
      </c>
      <c r="O1023" s="477">
        <v>11</v>
      </c>
      <c r="P1023" s="477">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27" t="s">
        <v>375</v>
      </c>
      <c r="L1024" s="219">
        <v>0.5</v>
      </c>
      <c r="M1024" s="477">
        <v>10.5</v>
      </c>
      <c r="N1024" s="477">
        <v>11</v>
      </c>
      <c r="O1024" s="477">
        <v>11.5</v>
      </c>
      <c r="P1024" s="477">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27" t="s">
        <v>376</v>
      </c>
      <c r="L1025" s="219">
        <v>0.5</v>
      </c>
      <c r="M1025" s="477">
        <v>11</v>
      </c>
      <c r="N1025" s="477">
        <v>11.5</v>
      </c>
      <c r="O1025" s="477">
        <v>12</v>
      </c>
      <c r="P1025" s="477">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27" t="s">
        <v>377</v>
      </c>
      <c r="L1026" s="219">
        <v>0.5</v>
      </c>
      <c r="M1026" s="477">
        <v>10</v>
      </c>
      <c r="N1026" s="477">
        <v>11</v>
      </c>
      <c r="O1026" s="477">
        <v>12</v>
      </c>
      <c r="P1026" s="477">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27" t="s">
        <v>378</v>
      </c>
      <c r="L1027" s="219">
        <v>0.5</v>
      </c>
      <c r="M1027" s="477">
        <v>8</v>
      </c>
      <c r="N1027" s="477">
        <v>8.5</v>
      </c>
      <c r="O1027" s="477">
        <v>9.5</v>
      </c>
      <c r="P1027" s="477">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27" t="s">
        <v>379</v>
      </c>
      <c r="L1028" s="220">
        <v>0.5</v>
      </c>
      <c r="M1028" s="478">
        <v>7</v>
      </c>
      <c r="N1028" s="478">
        <v>8</v>
      </c>
      <c r="O1028" s="478">
        <v>9</v>
      </c>
      <c r="P1028" s="478">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27" t="s">
        <v>380</v>
      </c>
      <c r="L1029" s="220">
        <v>0.5</v>
      </c>
      <c r="M1029" s="478">
        <v>7</v>
      </c>
      <c r="N1029" s="478">
        <v>8</v>
      </c>
      <c r="O1029" s="478">
        <v>9</v>
      </c>
      <c r="P1029" s="478">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27" t="s">
        <v>381</v>
      </c>
      <c r="L1030" s="220">
        <v>0.5</v>
      </c>
      <c r="M1030" s="478">
        <v>6</v>
      </c>
      <c r="N1030" s="478">
        <v>7</v>
      </c>
      <c r="O1030" s="478">
        <v>8</v>
      </c>
      <c r="P1030" s="478">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28" t="s">
        <v>382</v>
      </c>
      <c r="L1031" s="221">
        <v>0.5</v>
      </c>
      <c r="M1031" s="479">
        <v>5.5</v>
      </c>
      <c r="N1031" s="479">
        <v>6.5</v>
      </c>
      <c r="O1031" s="479">
        <v>8</v>
      </c>
      <c r="P1031" s="479">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906</v>
      </c>
      <c r="H1033" s="85"/>
      <c r="I1033" s="85"/>
      <c r="J1033" s="85"/>
      <c r="K1033" s="85"/>
      <c r="L1033" s="223">
        <v>6.5</v>
      </c>
      <c r="M1033" s="85" t="s">
        <v>743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8" priority="3" stopIfTrue="1">
      <formula>OR(AND(T481=1,T482=0),AND(T481=1,T480=1))</formula>
    </cfRule>
  </conditionalFormatting>
  <conditionalFormatting sqref="J504:R603">
    <cfRule type="expression" dxfId="17" priority="1" stopIfTrue="1">
      <formula>AND(OFFSET($T$494,$AD504,$AC504)=1,OFFSET($T$494,$AD503,$AC504)=1)</formula>
    </cfRule>
  </conditionalFormatting>
  <conditionalFormatting sqref="J146:S146">
    <cfRule type="expression" dxfId="16" priority="5">
      <formula>J$147&lt;MIN(i_date_node_zm)</formula>
    </cfRule>
  </conditionalFormatting>
  <conditionalFormatting sqref="M449:V458">
    <cfRule type="expression" dxfId="15" priority="4" stopIfTrue="1">
      <formula>OR(AND(T481=1,T482=0),AND(T481=1,T480=1))</formula>
    </cfRule>
  </conditionalFormatting>
  <conditionalFormatting sqref="N640:N739">
    <cfRule type="expression" dxfId="14" priority="9" stopIfTrue="1">
      <formula>AND(N640&lt;$S640,OFFSET($T$481,$AD640,$AC640,1,1)&gt;0)</formula>
    </cfRule>
  </conditionalFormatting>
  <conditionalFormatting sqref="P640:P739">
    <cfRule type="expression" dxfId="13" priority="10" stopIfTrue="1">
      <formula>AND(P640&gt;$T640,OFFSET($T$481,$AD640,$AC640,1,1)&gt;0)</formula>
    </cfRule>
  </conditionalFormatting>
  <conditionalFormatting sqref="T504:T603">
    <cfRule type="expression" dxfId="12" priority="8" stopIfTrue="1">
      <formula>AND(OFFSET($T$481,$AD504,$AC504)=1,OFFSET($T$481,$AD503,$AC504)=1)</formula>
    </cfRule>
  </conditionalFormatting>
  <conditionalFormatting sqref="V504:V603">
    <cfRule type="expression" dxfId="11"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 workbookViewId="1"/>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3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15" customHeight="1" thickBot="1" x14ac:dyDescent="0.4">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15" customHeight="1" outlineLevel="1" collapsed="1" x14ac:dyDescent="0.3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3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49999999999999" customHeight="1" x14ac:dyDescent="0.35">
      <c r="A6" s="246"/>
      <c r="B6" s="255"/>
      <c r="C6" s="248">
        <v>1.02</v>
      </c>
      <c r="D6" s="259"/>
      <c r="E6" s="321" t="s">
        <v>389</v>
      </c>
      <c r="F6" s="322">
        <v>2</v>
      </c>
      <c r="G6" s="260"/>
      <c r="H6" s="650" t="s">
        <v>390</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49999999999999" customHeight="1" outlineLevel="1" x14ac:dyDescent="0.35">
      <c r="A7" s="246"/>
      <c r="B7" s="255"/>
      <c r="C7" s="248">
        <f>INT($C$6)+1.02</f>
        <v>2.02</v>
      </c>
      <c r="D7" s="259"/>
      <c r="E7" s="328" t="s">
        <v>391</v>
      </c>
      <c r="F7" s="328">
        <v>1</v>
      </c>
      <c r="G7" s="264"/>
      <c r="H7" s="265" t="s">
        <v>392</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3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35">
      <c r="A9" s="246"/>
      <c r="B9" s="255"/>
      <c r="C9" s="248">
        <f>INT($C$6)+1.005</f>
        <v>2.0049999999999999</v>
      </c>
      <c r="D9" s="271" t="s">
        <v>398</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35">
      <c r="A10" s="246"/>
      <c r="B10" s="255"/>
      <c r="C10" s="248">
        <f>INT($C$6)+1</f>
        <v>2</v>
      </c>
      <c r="D10" s="271"/>
      <c r="E10" s="328"/>
      <c r="F10" s="328"/>
      <c r="G10" s="271"/>
      <c r="H10" s="274" t="s">
        <v>399</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35">
      <c r="A11" s="246"/>
      <c r="B11" s="255"/>
      <c r="C11" s="248">
        <f>INT($C$6)+1.045</f>
        <v>2.0449999999999999</v>
      </c>
      <c r="D11" s="271"/>
      <c r="E11" s="328"/>
      <c r="F11" s="328"/>
      <c r="G11" s="271"/>
      <c r="H11" s="276" t="s">
        <v>400</v>
      </c>
      <c r="I11" s="484">
        <v>44910.676203703697</v>
      </c>
      <c r="J11" s="963" t="s">
        <v>1193</v>
      </c>
      <c r="K11" s="964"/>
      <c r="L11" s="964"/>
      <c r="M11" s="964"/>
      <c r="N11" s="964"/>
      <c r="O11" s="964"/>
      <c r="P11" s="964"/>
      <c r="Q11" s="964"/>
      <c r="R11" s="964"/>
      <c r="S11" s="964"/>
      <c r="T11" s="964"/>
      <c r="U11" s="964"/>
      <c r="V11" s="964"/>
      <c r="W11" s="964"/>
      <c r="X11" s="965"/>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35">
      <c r="A12" s="246"/>
      <c r="B12" s="255"/>
      <c r="C12" s="248">
        <f>INT($C$6)+1.045</f>
        <v>2.0449999999999999</v>
      </c>
      <c r="D12" s="271"/>
      <c r="E12" s="328"/>
      <c r="F12" s="328"/>
      <c r="G12" s="271"/>
      <c r="H12" s="276" t="s">
        <v>401</v>
      </c>
      <c r="I12" s="372">
        <v>45121.806638773101</v>
      </c>
      <c r="J12" s="966" t="s">
        <v>1203</v>
      </c>
      <c r="K12" s="966"/>
      <c r="L12" s="966"/>
      <c r="M12" s="966"/>
      <c r="N12" s="966"/>
      <c r="O12" s="966"/>
      <c r="P12" s="966"/>
      <c r="Q12" s="966"/>
      <c r="R12" s="966"/>
      <c r="S12" s="966"/>
      <c r="T12" s="966"/>
      <c r="U12" s="966"/>
      <c r="V12" s="966"/>
      <c r="W12" s="966"/>
      <c r="X12" s="966"/>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15" hidden="1" customHeight="1" outlineLevel="3" x14ac:dyDescent="0.3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402</v>
      </c>
      <c r="AR13" s="258"/>
      <c r="AS13" s="246"/>
      <c r="AT13" s="246"/>
      <c r="AU13" s="246"/>
    </row>
    <row r="14" spans="1:47" ht="5.15" hidden="1" customHeight="1" outlineLevel="3" x14ac:dyDescent="0.35">
      <c r="A14" s="246"/>
      <c r="B14" s="255"/>
      <c r="C14" s="248">
        <f>INT($C$6)+3.005</f>
        <v>4.0049999999999999</v>
      </c>
      <c r="D14" s="271" t="s">
        <v>398</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35">
      <c r="A15" s="246"/>
      <c r="B15" s="255"/>
      <c r="C15" s="248">
        <f>INT($C$6)+3</f>
        <v>4</v>
      </c>
      <c r="D15" s="271"/>
      <c r="E15" s="328"/>
      <c r="F15" s="328"/>
      <c r="G15" s="271"/>
      <c r="H15" s="277" t="s">
        <v>403</v>
      </c>
      <c r="I15" s="278" t="s">
        <v>404</v>
      </c>
      <c r="J15" s="279">
        <v>15</v>
      </c>
      <c r="K15" s="278" t="s">
        <v>405</v>
      </c>
      <c r="L15" s="279">
        <v>8.43</v>
      </c>
      <c r="M15" s="276" t="s">
        <v>406</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35">
      <c r="A16" s="246"/>
      <c r="B16" s="255"/>
      <c r="C16" s="248">
        <f>INT($C$6)+3</f>
        <v>4</v>
      </c>
      <c r="D16" s="271"/>
      <c r="E16" s="328"/>
      <c r="F16" s="328"/>
      <c r="G16" s="271"/>
      <c r="H16" s="276" t="s">
        <v>407</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35">
      <c r="A17" s="246"/>
      <c r="B17" s="255"/>
      <c r="C17" s="248">
        <f>INT($C$6)+3</f>
        <v>4</v>
      </c>
      <c r="D17" s="271"/>
      <c r="E17" s="328"/>
      <c r="F17" s="328"/>
      <c r="G17" s="271"/>
      <c r="H17" s="276" t="s">
        <v>408</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35">
      <c r="A18" s="246"/>
      <c r="B18" s="255"/>
      <c r="C18" s="248">
        <f>INT($C$6)+3</f>
        <v>4</v>
      </c>
      <c r="D18" s="271"/>
      <c r="E18" s="328"/>
      <c r="F18" s="328"/>
      <c r="G18" s="271"/>
      <c r="H18" s="276" t="s">
        <v>409</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35">
      <c r="A19" s="246"/>
      <c r="B19" s="255"/>
      <c r="C19" s="248">
        <f>INT($C$6)+3</f>
        <v>4</v>
      </c>
      <c r="D19" s="271"/>
      <c r="E19" s="328"/>
      <c r="F19" s="328"/>
      <c r="G19" s="271"/>
      <c r="H19" s="276" t="s">
        <v>410</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15" hidden="1" customHeight="1" outlineLevel="3" x14ac:dyDescent="0.3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402</v>
      </c>
      <c r="AR20" s="258"/>
      <c r="AS20" s="246"/>
      <c r="AT20" s="246"/>
      <c r="AU20" s="246"/>
    </row>
    <row r="21" spans="1:47" ht="5.15" customHeight="1" outlineLevel="2" x14ac:dyDescent="0.3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15" customHeight="1" outlineLevel="1" x14ac:dyDescent="0.3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15" customHeight="1" x14ac:dyDescent="0.3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3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3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15" customHeight="1" thickBot="1" x14ac:dyDescent="0.4">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15" customHeight="1" outlineLevel="1" collapsed="1" x14ac:dyDescent="0.3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3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49999999999999" customHeight="1" x14ac:dyDescent="0.35">
      <c r="A29" s="246"/>
      <c r="B29" s="255"/>
      <c r="C29" s="248">
        <v>1.02</v>
      </c>
      <c r="D29" s="259"/>
      <c r="E29" s="321" t="s">
        <v>389</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49999999999999" customHeight="1" outlineLevel="1" x14ac:dyDescent="0.35">
      <c r="A30" s="246"/>
      <c r="B30" s="255"/>
      <c r="C30" s="248">
        <f>INT($C$29)+1.02</f>
        <v>2.02</v>
      </c>
      <c r="D30" s="259"/>
      <c r="E30" s="328" t="s">
        <v>391</v>
      </c>
      <c r="F30" s="328">
        <v>1</v>
      </c>
      <c r="G30" s="264"/>
      <c r="H30" s="265" t="s">
        <v>411</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15" customHeight="1" outlineLevel="2" x14ac:dyDescent="0.3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3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3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3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3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9" customHeight="1" outlineLevel="2" collapsed="1" x14ac:dyDescent="0.35">
      <c r="A36" s="246"/>
      <c r="B36" s="255" t="s">
        <v>395</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35">
      <c r="A37" s="246"/>
      <c r="B37" s="255"/>
      <c r="C37" s="248">
        <f>INT(MAX($C$40:$C$169))+1</f>
        <v>5</v>
      </c>
      <c r="D37" s="271"/>
      <c r="E37" s="328"/>
      <c r="F37" s="328"/>
      <c r="G37" s="271"/>
      <c r="AQ37" s="271"/>
      <c r="AR37" s="258"/>
      <c r="AS37" s="246"/>
      <c r="AT37" s="246"/>
      <c r="AU37" s="246"/>
    </row>
    <row r="38" spans="1:47" hidden="1" outlineLevel="4" x14ac:dyDescent="0.35">
      <c r="A38" s="246"/>
      <c r="B38" s="255" t="s">
        <v>396</v>
      </c>
      <c r="C38" s="248">
        <f>INT(MAX($C$40:$C$169))+1</f>
        <v>5</v>
      </c>
      <c r="D38" s="271" t="s">
        <v>397</v>
      </c>
      <c r="E38" s="328"/>
      <c r="F38" s="328"/>
      <c r="G38" s="271"/>
      <c r="AQ38" s="271"/>
      <c r="AR38" s="258"/>
      <c r="AS38" s="246"/>
      <c r="AT38" s="246"/>
      <c r="AU38" s="246"/>
    </row>
    <row r="39" spans="1:47" outlineLevel="1" x14ac:dyDescent="0.35">
      <c r="A39" s="246"/>
      <c r="B39" s="255"/>
      <c r="C39" s="248">
        <f>INT($C$29)+1</f>
        <v>2</v>
      </c>
      <c r="D39" s="271"/>
      <c r="E39" s="328"/>
      <c r="F39" s="328"/>
      <c r="G39" s="271"/>
      <c r="H39" s="288" t="s">
        <v>412</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15" hidden="1" customHeight="1" outlineLevel="3" x14ac:dyDescent="0.35">
      <c r="A40" s="246"/>
      <c r="B40" s="255"/>
      <c r="C40" s="248">
        <f>INT($C$29)+3.005</f>
        <v>4.0049999999999999</v>
      </c>
      <c r="D40" s="271" t="s">
        <v>398</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35">
      <c r="A41" s="246"/>
      <c r="B41" s="255"/>
      <c r="C41" s="248">
        <f>INT($C$29)+2</f>
        <v>3</v>
      </c>
      <c r="D41" s="271"/>
      <c r="E41" s="328"/>
      <c r="F41" s="328"/>
      <c r="G41" s="271"/>
      <c r="H41" s="276" t="s">
        <v>413</v>
      </c>
      <c r="I41" s="292"/>
      <c r="J41" s="293">
        <v>2</v>
      </c>
      <c r="K41" s="276"/>
      <c r="L41" s="276" t="s">
        <v>885</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35">
      <c r="A42" s="246"/>
      <c r="B42" s="255"/>
      <c r="C42" s="248">
        <f>INT($C$29)+2</f>
        <v>3</v>
      </c>
      <c r="D42" s="271"/>
      <c r="E42" s="328"/>
      <c r="F42" s="328"/>
      <c r="G42" s="271"/>
      <c r="H42" s="276" t="s">
        <v>414</v>
      </c>
      <c r="I42" s="292"/>
      <c r="J42" s="293">
        <v>0</v>
      </c>
      <c r="K42" s="276"/>
      <c r="L42" s="276" t="s">
        <v>415</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35">
      <c r="A43" s="246"/>
      <c r="B43" s="255"/>
      <c r="C43" s="248">
        <f>INT($C$29)+2</f>
        <v>3</v>
      </c>
      <c r="D43" s="271"/>
      <c r="E43" s="328"/>
      <c r="F43" s="328"/>
      <c r="G43" s="271"/>
      <c r="H43" s="276" t="s">
        <v>416</v>
      </c>
      <c r="I43" s="292" t="s">
        <v>417</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35">
      <c r="A44" s="246"/>
      <c r="B44" s="255"/>
      <c r="C44" s="248">
        <f>INT($C$29)+2</f>
        <v>3</v>
      </c>
      <c r="D44" s="271"/>
      <c r="E44" s="328"/>
      <c r="F44" s="328"/>
      <c r="G44" s="271"/>
      <c r="H44" s="276" t="s">
        <v>418</v>
      </c>
      <c r="I44" s="292" t="s">
        <v>417</v>
      </c>
      <c r="J44" s="293">
        <v>10</v>
      </c>
      <c r="K44" s="276"/>
      <c r="L44" s="276" t="s">
        <v>419</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35">
      <c r="A45" s="246"/>
      <c r="B45" s="255"/>
      <c r="C45" s="248">
        <f>INT($C$29)+3</f>
        <v>4</v>
      </c>
      <c r="D45" s="271"/>
      <c r="E45" s="328"/>
      <c r="F45" s="328"/>
      <c r="G45" s="271"/>
      <c r="H45" s="276" t="s">
        <v>420</v>
      </c>
      <c r="I45" s="292"/>
      <c r="J45" s="293">
        <v>0</v>
      </c>
      <c r="K45" s="276"/>
      <c r="L45" s="276" t="s">
        <v>421</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35">
      <c r="A46" s="246"/>
      <c r="B46" s="255"/>
      <c r="C46" s="248">
        <f>INT($C$29)+3</f>
        <v>4</v>
      </c>
      <c r="D46" s="271"/>
      <c r="E46" s="328"/>
      <c r="F46" s="328"/>
      <c r="G46" s="271"/>
      <c r="H46" s="294" t="s">
        <v>422</v>
      </c>
      <c r="I46" s="295" t="s">
        <v>423</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35">
      <c r="A47" s="246"/>
      <c r="B47" s="255"/>
      <c r="C47" s="248">
        <f>INT($C$29)+3</f>
        <v>4</v>
      </c>
      <c r="D47" s="271"/>
      <c r="E47" s="328"/>
      <c r="F47" s="328"/>
      <c r="G47" s="271"/>
      <c r="H47" s="276" t="s">
        <v>424</v>
      </c>
      <c r="I47" s="292"/>
      <c r="J47" s="293">
        <v>1.25</v>
      </c>
      <c r="K47" s="276"/>
      <c r="L47" s="276" t="s">
        <v>425</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35">
      <c r="A48" s="246"/>
      <c r="B48" s="255"/>
      <c r="C48" s="248">
        <f>INT($C$29)+3</f>
        <v>4</v>
      </c>
      <c r="D48" s="271"/>
      <c r="E48" s="328"/>
      <c r="F48" s="328"/>
      <c r="G48" s="271"/>
      <c r="H48" s="276" t="s">
        <v>426</v>
      </c>
      <c r="I48" s="292" t="s">
        <v>427</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35">
      <c r="A49" s="246"/>
      <c r="B49" s="255"/>
      <c r="C49" s="248">
        <v>4</v>
      </c>
      <c r="D49" s="271"/>
      <c r="E49" s="328"/>
      <c r="F49" s="328"/>
      <c r="G49" s="271"/>
      <c r="H49" s="276" t="s">
        <v>428</v>
      </c>
      <c r="I49" s="276"/>
      <c r="J49" s="279">
        <v>35</v>
      </c>
      <c r="K49" s="276"/>
      <c r="L49" s="276" t="s">
        <v>954</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35">
      <c r="A50" s="246"/>
      <c r="B50" s="255"/>
      <c r="C50" s="248">
        <v>4</v>
      </c>
      <c r="D50" s="271"/>
      <c r="E50" s="328"/>
      <c r="F50" s="328"/>
      <c r="G50" s="271"/>
      <c r="H50" s="276" t="s">
        <v>429</v>
      </c>
      <c r="I50" s="292" t="s">
        <v>423</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35">
      <c r="A51" s="246"/>
      <c r="B51" s="255"/>
      <c r="C51" s="248">
        <v>4</v>
      </c>
      <c r="D51" s="271"/>
      <c r="E51" s="328"/>
      <c r="F51" s="328"/>
      <c r="G51" s="271"/>
      <c r="H51" s="276" t="s">
        <v>1149</v>
      </c>
      <c r="I51" s="898" t="s">
        <v>1150</v>
      </c>
      <c r="J51" s="314">
        <v>0</v>
      </c>
      <c r="K51" s="276"/>
      <c r="L51" s="276" t="s">
        <v>1151</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3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35">
      <c r="A53" s="246"/>
      <c r="B53" s="255"/>
      <c r="C53" s="248">
        <f>INT($C$29)+3</f>
        <v>4</v>
      </c>
      <c r="D53" s="271"/>
      <c r="E53" s="328"/>
      <c r="F53" s="328"/>
      <c r="G53" s="271"/>
      <c r="H53" s="276" t="s">
        <v>430</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35">
      <c r="A54" s="246"/>
      <c r="B54" s="255"/>
      <c r="C54" s="248">
        <f>INT($C$29)+3</f>
        <v>4</v>
      </c>
      <c r="D54" s="271"/>
      <c r="E54" s="328"/>
      <c r="F54" s="328"/>
      <c r="G54" s="271"/>
      <c r="H54" s="276"/>
      <c r="I54" s="298" t="s">
        <v>431</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35">
      <c r="A55" s="246"/>
      <c r="B55" s="255"/>
      <c r="C55" s="248">
        <f>INT($C$29)+3</f>
        <v>4</v>
      </c>
      <c r="D55" s="271"/>
      <c r="E55" s="328"/>
      <c r="F55" s="328"/>
      <c r="G55" s="271"/>
      <c r="H55" s="276"/>
      <c r="I55" s="299" t="s">
        <v>432</v>
      </c>
      <c r="J55" s="299"/>
      <c r="K55" s="299" t="s">
        <v>433</v>
      </c>
      <c r="L55" s="299"/>
      <c r="M55" s="299" t="s">
        <v>434</v>
      </c>
      <c r="N55" s="299"/>
      <c r="O55" s="299" t="s">
        <v>435</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35">
      <c r="A56" s="246"/>
      <c r="B56" s="255"/>
      <c r="C56" s="248"/>
      <c r="D56" s="271"/>
      <c r="E56" s="328"/>
      <c r="F56" s="328"/>
      <c r="G56" s="271"/>
      <c r="H56" s="278" t="s">
        <v>436</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35">
      <c r="A57" s="246"/>
      <c r="B57" s="255"/>
      <c r="C57" s="248">
        <v>3</v>
      </c>
      <c r="D57" s="271"/>
      <c r="E57" s="328"/>
      <c r="F57" s="328"/>
      <c r="G57" s="271"/>
      <c r="H57" s="278" t="s">
        <v>436</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15" customHeight="1" outlineLevel="2" x14ac:dyDescent="0.3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402</v>
      </c>
      <c r="AR58" s="258"/>
      <c r="AS58" s="246"/>
      <c r="AT58" s="246"/>
      <c r="AU58" s="246"/>
    </row>
    <row r="59" spans="1:47" outlineLevel="1" x14ac:dyDescent="0.35">
      <c r="A59" s="246"/>
      <c r="B59" s="255"/>
      <c r="C59" s="248">
        <f>INT($C$29)+1</f>
        <v>2</v>
      </c>
      <c r="D59" s="271"/>
      <c r="E59" s="328"/>
      <c r="F59" s="328"/>
      <c r="G59" s="271"/>
      <c r="H59" s="288" t="s">
        <v>437</v>
      </c>
      <c r="I59" s="289"/>
      <c r="J59" s="290"/>
      <c r="K59" s="302" t="s">
        <v>438</v>
      </c>
      <c r="L59" s="302" t="s">
        <v>439</v>
      </c>
      <c r="M59" s="303"/>
      <c r="N59" s="304"/>
      <c r="O59" s="261" t="s">
        <v>440</v>
      </c>
      <c r="P59" s="261"/>
      <c r="Q59" s="261" t="s">
        <v>441</v>
      </c>
      <c r="R59" s="261"/>
      <c r="S59" s="305" t="s">
        <v>21</v>
      </c>
      <c r="T59" s="290"/>
      <c r="U59" s="657" t="s">
        <v>442</v>
      </c>
      <c r="V59" s="261" t="s">
        <v>958</v>
      </c>
      <c r="W59" s="290"/>
      <c r="X59" s="304" t="s">
        <v>444</v>
      </c>
      <c r="Y59" s="306" t="s">
        <v>443</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6" outlineLevel="1" x14ac:dyDescent="0.35">
      <c r="A60" s="246"/>
      <c r="B60" s="255"/>
      <c r="C60" s="248">
        <f>INT($C$29)+1</f>
        <v>2</v>
      </c>
      <c r="D60" s="271"/>
      <c r="E60" s="328"/>
      <c r="F60" s="328"/>
      <c r="G60" s="271"/>
      <c r="H60" s="305" t="s">
        <v>445</v>
      </c>
      <c r="I60" s="305" t="s">
        <v>446</v>
      </c>
      <c r="J60" s="304"/>
      <c r="K60" s="302"/>
      <c r="L60" s="302" t="s">
        <v>447</v>
      </c>
      <c r="M60" s="303"/>
      <c r="N60" s="304"/>
      <c r="O60" s="305" t="s">
        <v>449</v>
      </c>
      <c r="P60" s="305" t="s">
        <v>450</v>
      </c>
      <c r="Q60" s="305" t="s">
        <v>449</v>
      </c>
      <c r="R60" s="305" t="s">
        <v>450</v>
      </c>
      <c r="S60" s="305" t="s">
        <v>448</v>
      </c>
      <c r="T60" s="304" t="s">
        <v>451</v>
      </c>
      <c r="U60" s="304" t="s">
        <v>452</v>
      </c>
      <c r="V60" s="305" t="s">
        <v>959</v>
      </c>
      <c r="W60" s="304"/>
      <c r="X60" s="304" t="s">
        <v>453</v>
      </c>
      <c r="Y60" s="592" t="s">
        <v>432</v>
      </c>
      <c r="Z60" s="592"/>
      <c r="AA60" s="592"/>
      <c r="AB60" s="592" t="s">
        <v>433</v>
      </c>
      <c r="AC60" s="592"/>
      <c r="AD60" s="592"/>
      <c r="AE60" s="592" t="s">
        <v>435</v>
      </c>
      <c r="AF60" s="592"/>
      <c r="AG60" s="306"/>
      <c r="AH60" s="304"/>
      <c r="AI60" s="304"/>
      <c r="AJ60" s="304"/>
      <c r="AK60" s="304"/>
      <c r="AL60" s="304"/>
      <c r="AM60" s="304"/>
      <c r="AN60" s="304"/>
      <c r="AO60" s="304"/>
      <c r="AP60" s="304"/>
      <c r="AQ60" s="271"/>
      <c r="AR60" s="258"/>
      <c r="AS60" s="246"/>
      <c r="AT60" s="246"/>
      <c r="AU60" s="246"/>
    </row>
    <row r="61" spans="1:47" ht="5.15" hidden="1" customHeight="1" outlineLevel="3" x14ac:dyDescent="0.35">
      <c r="A61" s="246"/>
      <c r="B61" s="255"/>
      <c r="C61" s="248">
        <f>INT($C$29)+3.005</f>
        <v>4.0049999999999999</v>
      </c>
      <c r="D61" s="271" t="s">
        <v>398</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3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736</v>
      </c>
      <c r="Y62" s="276"/>
      <c r="Z62" s="276"/>
      <c r="AA62" s="276"/>
      <c r="AB62" s="276"/>
      <c r="AC62" s="276"/>
      <c r="AD62" s="276"/>
      <c r="AE62" s="276"/>
      <c r="AF62" s="276"/>
      <c r="AG62" s="276"/>
      <c r="AH62" s="276" t="s">
        <v>1162</v>
      </c>
      <c r="AI62" s="276"/>
      <c r="AJ62" s="276">
        <f>COUNT($J$65:$J$74)</f>
        <v>10</v>
      </c>
      <c r="AK62" s="276"/>
      <c r="AL62" s="276"/>
      <c r="AM62" s="276"/>
      <c r="AN62" s="276"/>
      <c r="AO62" s="276"/>
      <c r="AP62" s="276"/>
      <c r="AQ62" s="271"/>
      <c r="AR62" s="258"/>
      <c r="AS62" s="246"/>
      <c r="AT62" s="246"/>
      <c r="AU62" s="246"/>
    </row>
    <row r="63" spans="1:47" outlineLevel="2" x14ac:dyDescent="0.3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735</v>
      </c>
      <c r="Z63" s="298"/>
      <c r="AA63" s="298"/>
      <c r="AB63" s="298"/>
      <c r="AC63" s="298"/>
      <c r="AD63" s="470"/>
      <c r="AE63" s="363"/>
      <c r="AF63" s="276"/>
      <c r="AG63" s="276"/>
      <c r="AH63" s="292"/>
      <c r="AI63" s="298" t="s">
        <v>1163</v>
      </c>
      <c r="AJ63" s="298"/>
      <c r="AK63" s="292"/>
      <c r="AL63" s="292"/>
      <c r="AM63" s="292"/>
      <c r="AN63" s="298" t="s">
        <v>1164</v>
      </c>
      <c r="AO63" s="298"/>
      <c r="AP63" s="298"/>
      <c r="AQ63" s="271"/>
      <c r="AR63" s="258"/>
      <c r="AS63" s="246"/>
      <c r="AT63" s="246"/>
      <c r="AU63" s="246"/>
    </row>
    <row r="64" spans="1:47" ht="45" customHeight="1" outlineLevel="2" x14ac:dyDescent="0.35">
      <c r="A64" s="246"/>
      <c r="B64" s="255"/>
      <c r="C64" s="248">
        <f>INT($C$29)+2</f>
        <v>3</v>
      </c>
      <c r="D64" s="271"/>
      <c r="E64" s="903" t="s">
        <v>1174</v>
      </c>
      <c r="F64" s="903" t="s">
        <v>1175</v>
      </c>
      <c r="G64" s="271"/>
      <c r="H64" s="276"/>
      <c r="I64" s="292" t="s">
        <v>446</v>
      </c>
      <c r="J64" s="292" t="s">
        <v>153</v>
      </c>
      <c r="K64" s="292" t="s">
        <v>152</v>
      </c>
      <c r="L64" s="292" t="s">
        <v>439</v>
      </c>
      <c r="M64" s="276"/>
      <c r="N64" s="534" t="s">
        <v>817</v>
      </c>
      <c r="O64" s="740" t="s">
        <v>816</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1165</v>
      </c>
      <c r="AI64" s="292" t="s">
        <v>1166</v>
      </c>
      <c r="AJ64" s="292" t="s">
        <v>1167</v>
      </c>
      <c r="AK64" s="534" t="s">
        <v>1168</v>
      </c>
      <c r="AL64" s="534" t="s">
        <v>1169</v>
      </c>
      <c r="AM64" s="534" t="s">
        <v>1170</v>
      </c>
      <c r="AN64" s="534" t="s">
        <v>1171</v>
      </c>
      <c r="AO64" s="534" t="s">
        <v>1172</v>
      </c>
      <c r="AP64" s="534" t="s">
        <v>1173</v>
      </c>
      <c r="AQ64" s="271"/>
      <c r="AR64" s="258"/>
      <c r="AS64" s="246"/>
      <c r="AT64" s="246"/>
      <c r="AU64" s="246"/>
    </row>
    <row r="65" spans="1:47" outlineLevel="2" x14ac:dyDescent="0.35">
      <c r="A65" s="246"/>
      <c r="B65" s="255"/>
      <c r="C65" s="248">
        <f>INT($C$29)+2</f>
        <v>3</v>
      </c>
      <c r="D65" s="271"/>
      <c r="E65" s="328">
        <v>-1</v>
      </c>
      <c r="F65" s="904">
        <f>$K65+364*($K65&lt;$AN65)</f>
        <v>43924</v>
      </c>
      <c r="G65" s="271"/>
      <c r="H65" s="292"/>
      <c r="I65" s="292" t="s">
        <v>813</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3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3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35">
      <c r="A68" s="246"/>
      <c r="B68" s="255"/>
      <c r="C68" s="248">
        <f t="shared" si="3"/>
        <v>3</v>
      </c>
      <c r="D68" s="271"/>
      <c r="E68" s="328">
        <v>-1</v>
      </c>
      <c r="F68" s="904">
        <f t="shared" si="4"/>
        <v>43684</v>
      </c>
      <c r="G68" s="271"/>
      <c r="H68" s="292"/>
      <c r="I68" s="292"/>
      <c r="J68" s="292">
        <v>3</v>
      </c>
      <c r="K68" s="482">
        <f>INDEX(Periods!$F$21:$O$30,J68+1,$E68+2)</f>
        <v>43684</v>
      </c>
      <c r="L68" s="483">
        <f t="shared" ca="1" si="1"/>
        <v>25</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35">
      <c r="A69" s="246"/>
      <c r="B69" s="255"/>
      <c r="C69" s="248">
        <f t="shared" si="3"/>
        <v>3</v>
      </c>
      <c r="D69" s="271"/>
      <c r="E69" s="328">
        <v>-1</v>
      </c>
      <c r="F69" s="904">
        <f t="shared" si="4"/>
        <v>43709</v>
      </c>
      <c r="G69" s="271"/>
      <c r="H69" s="292"/>
      <c r="I69" s="292"/>
      <c r="J69" s="292">
        <v>4</v>
      </c>
      <c r="K69" s="482">
        <f>INDEX(Periods!$F$21:$O$30,J69+1,$E69+2)</f>
        <v>43709</v>
      </c>
      <c r="L69" s="483">
        <f t="shared" ca="1" si="1"/>
        <v>25</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Late</v>
      </c>
      <c r="AL69" s="276">
        <f t="shared" si="6"/>
        <v>25</v>
      </c>
      <c r="AM69" s="276">
        <f t="shared" si="7"/>
        <v>1</v>
      </c>
      <c r="AN69" s="348">
        <f t="shared" si="2"/>
        <v>43603</v>
      </c>
      <c r="AO69" s="348">
        <f t="shared" si="8"/>
        <v>43684</v>
      </c>
      <c r="AP69" s="905">
        <f>INDEX(Periods!$F$21:$O$31,INDEX(Annual!EndGS,1,$E69+2)+2,$E69+2)</f>
        <v>43734</v>
      </c>
      <c r="AQ69" s="271"/>
      <c r="AR69" s="258"/>
      <c r="AS69" s="246"/>
      <c r="AT69" s="246"/>
      <c r="AU69" s="246"/>
    </row>
    <row r="70" spans="1:47" outlineLevel="2" x14ac:dyDescent="0.35">
      <c r="A70" s="246"/>
      <c r="B70" s="255"/>
      <c r="C70" s="248">
        <f t="shared" si="3"/>
        <v>3</v>
      </c>
      <c r="D70" s="271"/>
      <c r="E70" s="328">
        <v>-1</v>
      </c>
      <c r="F70" s="904">
        <f t="shared" si="4"/>
        <v>43734</v>
      </c>
      <c r="G70" s="271"/>
      <c r="H70" s="292"/>
      <c r="I70" s="292"/>
      <c r="J70" s="292">
        <v>5</v>
      </c>
      <c r="K70" s="482">
        <f>INDEX(Periods!$F$21:$O$30,J70+1,$E70+2)</f>
        <v>43734</v>
      </c>
      <c r="L70" s="483">
        <f t="shared" ca="1" si="1"/>
        <v>50</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0</v>
      </c>
      <c r="AM70" s="276">
        <f t="shared" si="7"/>
        <v>6</v>
      </c>
      <c r="AN70" s="348">
        <f t="shared" si="2"/>
        <v>43603</v>
      </c>
      <c r="AO70" s="348">
        <f t="shared" si="8"/>
        <v>43684</v>
      </c>
      <c r="AP70" s="905">
        <f>INDEX(Periods!$F$21:$O$31,INDEX(Annual!EndGS,1,$E70+2)+2,$E70+2)</f>
        <v>43734</v>
      </c>
      <c r="AQ70" s="271"/>
      <c r="AR70" s="258"/>
      <c r="AS70" s="246"/>
      <c r="AT70" s="246"/>
      <c r="AU70" s="246"/>
    </row>
    <row r="71" spans="1:47" outlineLevel="2" x14ac:dyDescent="0.3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3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3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3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35">
      <c r="A75" s="246"/>
      <c r="B75" s="255"/>
      <c r="C75" s="248">
        <f>INT($C$29)+2</f>
        <v>3</v>
      </c>
      <c r="D75" s="271"/>
      <c r="E75" s="328">
        <v>0</v>
      </c>
      <c r="F75" s="904">
        <f t="shared" si="4"/>
        <v>43924</v>
      </c>
      <c r="G75" s="271"/>
      <c r="H75" s="292"/>
      <c r="I75" s="520" t="s">
        <v>756</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3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3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35">
      <c r="A78" s="246"/>
      <c r="B78" s="255"/>
      <c r="C78" s="248">
        <f t="shared" si="9"/>
        <v>4</v>
      </c>
      <c r="D78" s="271"/>
      <c r="E78" s="328">
        <v>0</v>
      </c>
      <c r="F78" s="904">
        <f t="shared" si="4"/>
        <v>43684</v>
      </c>
      <c r="G78" s="271"/>
      <c r="H78" s="292"/>
      <c r="I78" s="292"/>
      <c r="J78" s="292">
        <v>3</v>
      </c>
      <c r="K78" s="482">
        <f>INDEX(Periods!$F$21:$O$30,J78+1,$E78+2)</f>
        <v>43684</v>
      </c>
      <c r="L78" s="483">
        <f t="shared" ca="1" si="1"/>
        <v>25</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5</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35">
      <c r="A79" s="246"/>
      <c r="B79" s="255"/>
      <c r="C79" s="248">
        <f t="shared" si="9"/>
        <v>4</v>
      </c>
      <c r="D79" s="271"/>
      <c r="E79" s="328">
        <v>0</v>
      </c>
      <c r="F79" s="904">
        <f t="shared" si="4"/>
        <v>43709</v>
      </c>
      <c r="G79" s="271"/>
      <c r="H79" s="292"/>
      <c r="I79" s="292"/>
      <c r="J79" s="292">
        <v>4</v>
      </c>
      <c r="K79" s="482">
        <f>INDEX(Periods!$F$21:$O$30,J79+1,$E79+2)</f>
        <v>43709</v>
      </c>
      <c r="L79" s="483">
        <f t="shared" ca="1" si="1"/>
        <v>37</v>
      </c>
      <c r="M79" s="308"/>
      <c r="N79" s="276"/>
      <c r="O79" s="748" cm="1">
        <f t="array" aca="1" ref="O79" ca="1">INDEX(O$65:O$74,$AI79,1)*(1-$AH79)+INDEX(O$65:O$74,$AJ79,1)*($AH79)</f>
        <v>500</v>
      </c>
      <c r="P79" s="748" cm="1">
        <f t="array" aca="1" ref="P79" ca="1">INDEX(P$65:P$74,$AI79,1)*(1-$AH79)+INDEX(P$65:P$74,$AJ79,1)*($AH79)</f>
        <v>3598</v>
      </c>
      <c r="Q79" s="749" cm="1">
        <f t="array" aca="1" ref="Q79" ca="1">INDEX(Q$65:Q$74,$AI79,1)*(1-$AH79)+INDEX(Q$65:Q$74,$AJ79,1)*($AH79)</f>
        <v>0.76</v>
      </c>
      <c r="R79" s="749" cm="1">
        <f t="array" aca="1" ref="R79" ca="1">INDEX(R$65:R$74,$AI79,1)*(1-$AH79)+INDEX(R$65:R$74,$AJ79,1)*($AH79)</f>
        <v>0.78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0.75</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150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v>
      </c>
      <c r="AI79" s="276">
        <f t="shared" si="11"/>
        <v>5</v>
      </c>
      <c r="AJ79" s="276">
        <f t="shared" si="12"/>
        <v>5</v>
      </c>
      <c r="AK79" s="292" t="str">
        <f t="shared" si="5"/>
        <v>Late</v>
      </c>
      <c r="AL79" s="276">
        <f t="shared" si="6"/>
        <v>25</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3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750</v>
      </c>
      <c r="P80" s="748" cm="1">
        <f t="array" aca="1" ref="P80" ca="1">INDEX(P$65:P$74,$AI80,1)*(1-$AH80)+INDEX(P$65:P$74,$AJ80,1)*($AH80)</f>
        <v>2650</v>
      </c>
      <c r="Q80" s="749" cm="1">
        <f t="array" aca="1" ref="Q80" ca="1">INDEX(Q$65:Q$74,$AI80,1)*(1-$AH80)+INDEX(Q$65:Q$74,$AJ80,1)*($AH80)</f>
        <v>0.60750000000000004</v>
      </c>
      <c r="R80" s="749" cm="1">
        <f t="array" aca="1" ref="R80" ca="1">INDEX(R$65:R$74,$AI80,1)*(1-$AH80)+INDEX(R$65:R$74,$AJ80,1)*($AH80)</f>
        <v>0.71250000000000002</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6</v>
      </c>
      <c r="AJ80" s="276">
        <f t="shared" si="12"/>
        <v>7</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3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503</v>
      </c>
      <c r="P81" s="748" cm="1">
        <f t="array" aca="1" ref="P81" ca="1">INDEX(P$65:P$74,$AI81,1)*(1-$AH81)+INDEX(P$65:P$74,$AJ81,1)*($AH81)</f>
        <v>1909</v>
      </c>
      <c r="Q81" s="749" cm="1">
        <f t="array" aca="1" ref="Q81" ca="1">INDEX(Q$65:Q$74,$AI81,1)*(1-$AH81)+INDEX(Q$65:Q$74,$AJ81,1)*($AH81)</f>
        <v>0.56950000000000001</v>
      </c>
      <c r="R81" s="749" cm="1">
        <f t="array" aca="1" ref="R81" ca="1">INDEX(R$65:R$74,$AI81,1)*(1-$AH81)+INDEX(R$65:R$74,$AJ81,1)*($AH81)</f>
        <v>0.67449999999999988</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0.48400000000000004</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0.76</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3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3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3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35">
      <c r="A85" s="246"/>
      <c r="B85" s="255"/>
      <c r="C85" s="248">
        <f>INT($C$29)+2</f>
        <v>3</v>
      </c>
      <c r="D85" s="271"/>
      <c r="E85" s="328">
        <v>1</v>
      </c>
      <c r="F85" s="904">
        <f t="shared" si="4"/>
        <v>43924</v>
      </c>
      <c r="G85" s="271"/>
      <c r="H85" s="292"/>
      <c r="I85" s="520" t="s">
        <v>748</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3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3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35">
      <c r="A88" s="246"/>
      <c r="B88" s="255"/>
      <c r="C88" s="248">
        <f t="shared" si="9"/>
        <v>4</v>
      </c>
      <c r="D88" s="271"/>
      <c r="E88" s="328">
        <v>1</v>
      </c>
      <c r="F88" s="904">
        <f t="shared" si="4"/>
        <v>43684</v>
      </c>
      <c r="G88" s="271"/>
      <c r="H88" s="292"/>
      <c r="I88" s="292"/>
      <c r="J88" s="292">
        <v>3</v>
      </c>
      <c r="K88" s="482">
        <f>INDEX(Periods!$F$21:$O$30,J88+1,$E88+2)</f>
        <v>43684</v>
      </c>
      <c r="L88" s="483">
        <f t="shared" ca="1" si="1"/>
        <v>25</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5</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35">
      <c r="A89" s="246"/>
      <c r="B89" s="255"/>
      <c r="C89" s="248">
        <f t="shared" si="9"/>
        <v>4</v>
      </c>
      <c r="D89" s="271"/>
      <c r="E89" s="328">
        <v>1</v>
      </c>
      <c r="F89" s="904">
        <f t="shared" si="4"/>
        <v>43709</v>
      </c>
      <c r="G89" s="271"/>
      <c r="H89" s="292"/>
      <c r="I89" s="292"/>
      <c r="J89" s="292">
        <v>4</v>
      </c>
      <c r="K89" s="482">
        <f>INDEX(Periods!$F$21:$O$30,J89+1,$E89+2)</f>
        <v>43709</v>
      </c>
      <c r="L89" s="483">
        <f t="shared" ca="1" si="1"/>
        <v>23</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5</v>
      </c>
      <c r="AK89" s="292" t="str">
        <f t="shared" si="5"/>
        <v>Late</v>
      </c>
      <c r="AL89" s="276">
        <f t="shared" si="6"/>
        <v>25</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35">
      <c r="A90" s="246"/>
      <c r="B90" s="255"/>
      <c r="C90" s="248">
        <f t="shared" si="9"/>
        <v>4</v>
      </c>
      <c r="D90" s="271"/>
      <c r="E90" s="328">
        <v>1</v>
      </c>
      <c r="F90" s="904">
        <f t="shared" si="4"/>
        <v>43732</v>
      </c>
      <c r="G90" s="271"/>
      <c r="H90" s="292"/>
      <c r="I90" s="292"/>
      <c r="J90" s="292">
        <v>5</v>
      </c>
      <c r="K90" s="482">
        <f>INDEX(Periods!$F$21:$O$30,J90+1,$E90+2)</f>
        <v>43732</v>
      </c>
      <c r="L90" s="483">
        <f t="shared" ca="1" si="1"/>
        <v>52</v>
      </c>
      <c r="M90" s="308"/>
      <c r="N90" s="276"/>
      <c r="O90" s="748" cm="1">
        <f t="array" aca="1" ref="O90" ca="1">INDEX(O$65:O$74,$AI90,1)*(1-$AH90)+INDEX(O$65:O$74,$AJ90,1)*($AH90)</f>
        <v>750</v>
      </c>
      <c r="P90" s="748" cm="1">
        <f t="array" aca="1" ref="P90" ca="1">INDEX(P$65:P$74,$AI90,1)*(1-$AH90)+INDEX(P$65:P$74,$AJ90,1)*($AH90)</f>
        <v>2650</v>
      </c>
      <c r="Q90" s="749" cm="1">
        <f t="array" aca="1" ref="Q90" ca="1">INDEX(Q$65:Q$74,$AI90,1)*(1-$AH90)+INDEX(Q$65:Q$74,$AJ90,1)*($AH90)</f>
        <v>0.60750000000000004</v>
      </c>
      <c r="R90" s="749" cm="1">
        <f t="array" aca="1" ref="R90" ca="1">INDEX(R$65:R$74,$AI90,1)*(1-$AH90)+INDEX(R$65:R$74,$AJ90,1)*($AH90)</f>
        <v>0.71250000000000002</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0.75</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v>
      </c>
      <c r="AI90" s="276">
        <f t="shared" si="11"/>
        <v>6</v>
      </c>
      <c r="AJ90" s="276">
        <f t="shared" si="12"/>
        <v>7</v>
      </c>
      <c r="AK90" s="292" t="str">
        <f t="shared" si="5"/>
        <v>Dry</v>
      </c>
      <c r="AL90" s="276">
        <f t="shared" si="6"/>
        <v>0</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3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3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3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3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35">
      <c r="A95" s="246"/>
      <c r="B95" s="255"/>
      <c r="C95" s="248">
        <f>INT($C$29)+2</f>
        <v>3</v>
      </c>
      <c r="D95" s="271"/>
      <c r="E95" s="328">
        <v>2</v>
      </c>
      <c r="F95" s="904">
        <f t="shared" si="4"/>
        <v>43924</v>
      </c>
      <c r="G95" s="271"/>
      <c r="H95" s="292"/>
      <c r="I95" s="520" t="s">
        <v>749</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3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3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35">
      <c r="A98" s="246"/>
      <c r="B98" s="255"/>
      <c r="C98" s="248">
        <f t="shared" si="9"/>
        <v>4</v>
      </c>
      <c r="D98" s="271"/>
      <c r="E98" s="328">
        <v>2</v>
      </c>
      <c r="F98" s="904">
        <f t="shared" si="4"/>
        <v>43684</v>
      </c>
      <c r="G98" s="271"/>
      <c r="H98" s="292"/>
      <c r="I98" s="292"/>
      <c r="J98" s="292">
        <v>3</v>
      </c>
      <c r="K98" s="482">
        <f>INDEX(Periods!$F$21:$O$30,J98+1,$E98+2)</f>
        <v>43684</v>
      </c>
      <c r="L98" s="483">
        <f t="shared" ca="1" si="13"/>
        <v>25</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5</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35">
      <c r="A99" s="246"/>
      <c r="B99" s="255"/>
      <c r="C99" s="248">
        <f t="shared" si="9"/>
        <v>4</v>
      </c>
      <c r="D99" s="271"/>
      <c r="E99" s="328">
        <v>2</v>
      </c>
      <c r="F99" s="904">
        <f t="shared" si="4"/>
        <v>43709</v>
      </c>
      <c r="G99" s="271"/>
      <c r="H99" s="292"/>
      <c r="I99" s="292"/>
      <c r="J99" s="292">
        <v>4</v>
      </c>
      <c r="K99" s="482">
        <f>INDEX(Periods!$F$21:$O$30,J99+1,$E99+2)</f>
        <v>43709</v>
      </c>
      <c r="L99" s="483">
        <f t="shared" ca="1" si="13"/>
        <v>37</v>
      </c>
      <c r="M99" s="308"/>
      <c r="N99" s="276"/>
      <c r="O99" s="748" cm="1">
        <f t="array" aca="1" ref="O99" ca="1">INDEX(O$65:O$74,$AI99,1)*(1-$AH99)+INDEX(O$65:O$74,$AJ99,1)*($AH99)</f>
        <v>500</v>
      </c>
      <c r="P99" s="748" cm="1">
        <f t="array" aca="1" ref="P99" ca="1">INDEX(P$65:P$74,$AI99,1)*(1-$AH99)+INDEX(P$65:P$74,$AJ99,1)*($AH99)</f>
        <v>3598</v>
      </c>
      <c r="Q99" s="749" cm="1">
        <f t="array" aca="1" ref="Q99" ca="1">INDEX(Q$65:Q$74,$AI99,1)*(1-$AH99)+INDEX(Q$65:Q$74,$AJ99,1)*($AH99)</f>
        <v>0.76</v>
      </c>
      <c r="R99" s="749" cm="1">
        <f t="array" aca="1" ref="R99" ca="1">INDEX(R$65:R$74,$AI99,1)*(1-$AH99)+INDEX(R$65:R$74,$AJ99,1)*($AH99)</f>
        <v>0.78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0.75</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150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v>
      </c>
      <c r="AI99" s="276">
        <f t="shared" si="11"/>
        <v>5</v>
      </c>
      <c r="AJ99" s="276">
        <f t="shared" si="12"/>
        <v>5</v>
      </c>
      <c r="AK99" s="292" t="str">
        <f t="shared" si="5"/>
        <v>Late</v>
      </c>
      <c r="AL99" s="276">
        <f t="shared" si="6"/>
        <v>25</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3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750</v>
      </c>
      <c r="P100" s="748" cm="1">
        <f t="array" aca="1" ref="P100" ca="1">INDEX(P$65:P$74,$AI100,1)*(1-$AH100)+INDEX(P$65:P$74,$AJ100,1)*($AH100)</f>
        <v>2650</v>
      </c>
      <c r="Q100" s="749" cm="1">
        <f t="array" aca="1" ref="Q100" ca="1">INDEX(Q$65:Q$74,$AI100,1)*(1-$AH100)+INDEX(Q$65:Q$74,$AJ100,1)*($AH100)</f>
        <v>0.60750000000000004</v>
      </c>
      <c r="R100" s="749" cm="1">
        <f t="array" aca="1" ref="R100" ca="1">INDEX(R$65:R$74,$AI100,1)*(1-$AH100)+INDEX(R$65:R$74,$AJ100,1)*($AH100)</f>
        <v>0.71250000000000002</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6</v>
      </c>
      <c r="AJ100" s="276">
        <f t="shared" si="12"/>
        <v>7</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3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503</v>
      </c>
      <c r="P101" s="748" cm="1">
        <f t="array" aca="1" ref="P101" ca="1">INDEX(P$65:P$74,$AI101,1)*(1-$AH101)+INDEX(P$65:P$74,$AJ101,1)*($AH101)</f>
        <v>1909</v>
      </c>
      <c r="Q101" s="749" cm="1">
        <f t="array" aca="1" ref="Q101" ca="1">INDEX(Q$65:Q$74,$AI101,1)*(1-$AH101)+INDEX(Q$65:Q$74,$AJ101,1)*($AH101)</f>
        <v>0.56950000000000001</v>
      </c>
      <c r="R101" s="749" cm="1">
        <f t="array" aca="1" ref="R101" ca="1">INDEX(R$65:R$74,$AI101,1)*(1-$AH101)+INDEX(R$65:R$74,$AJ101,1)*($AH101)</f>
        <v>0.67449999999999988</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0.48400000000000004</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0.76</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3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3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3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35">
      <c r="A105" s="246"/>
      <c r="B105" s="255"/>
      <c r="C105" s="248">
        <f>INT($C$29)+2</f>
        <v>3</v>
      </c>
      <c r="D105" s="271"/>
      <c r="E105" s="328">
        <v>3</v>
      </c>
      <c r="F105" s="904">
        <f t="shared" si="4"/>
        <v>43924</v>
      </c>
      <c r="G105" s="271"/>
      <c r="H105" s="292"/>
      <c r="I105" s="520" t="s">
        <v>750</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3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3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35">
      <c r="A108" s="246"/>
      <c r="B108" s="255"/>
      <c r="C108" s="248">
        <f t="shared" si="9"/>
        <v>4</v>
      </c>
      <c r="D108" s="271"/>
      <c r="E108" s="328">
        <v>3</v>
      </c>
      <c r="F108" s="904">
        <f t="shared" si="4"/>
        <v>43684</v>
      </c>
      <c r="G108" s="271"/>
      <c r="H108" s="292"/>
      <c r="I108" s="292"/>
      <c r="J108" s="292">
        <v>3</v>
      </c>
      <c r="K108" s="482">
        <f>INDEX(Periods!$F$21:$O$30,J108+1,$E108+2)</f>
        <v>43684</v>
      </c>
      <c r="L108" s="483">
        <f t="shared" ca="1" si="13"/>
        <v>25</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5</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35">
      <c r="A109" s="246"/>
      <c r="B109" s="255"/>
      <c r="C109" s="248">
        <f t="shared" si="9"/>
        <v>4</v>
      </c>
      <c r="D109" s="271"/>
      <c r="E109" s="328">
        <v>3</v>
      </c>
      <c r="F109" s="904">
        <f t="shared" si="4"/>
        <v>43709</v>
      </c>
      <c r="G109" s="271"/>
      <c r="H109" s="292"/>
      <c r="I109" s="292"/>
      <c r="J109" s="292">
        <v>4</v>
      </c>
      <c r="K109" s="482">
        <f>INDEX(Periods!$F$21:$O$30,J109+1,$E109+2)</f>
        <v>43709</v>
      </c>
      <c r="L109" s="483">
        <f t="shared" ca="1" si="13"/>
        <v>23</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5</v>
      </c>
      <c r="AK109" s="292" t="str">
        <f t="shared" si="5"/>
        <v>Late</v>
      </c>
      <c r="AL109" s="276">
        <f t="shared" si="6"/>
        <v>25</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35">
      <c r="A110" s="246"/>
      <c r="B110" s="255"/>
      <c r="C110" s="248">
        <f t="shared" si="9"/>
        <v>4</v>
      </c>
      <c r="D110" s="271"/>
      <c r="E110" s="328">
        <v>3</v>
      </c>
      <c r="F110" s="904">
        <f t="shared" si="4"/>
        <v>43732</v>
      </c>
      <c r="G110" s="271"/>
      <c r="H110" s="292"/>
      <c r="I110" s="292"/>
      <c r="J110" s="292">
        <v>5</v>
      </c>
      <c r="K110" s="482">
        <f>INDEX(Periods!$F$21:$O$30,J110+1,$E110+2)</f>
        <v>43732</v>
      </c>
      <c r="L110" s="483">
        <f t="shared" ca="1" si="13"/>
        <v>52</v>
      </c>
      <c r="M110" s="308"/>
      <c r="N110" s="276"/>
      <c r="O110" s="748" cm="1">
        <f t="array" aca="1" ref="O110" ca="1">INDEX(O$65:O$74,$AI110,1)*(1-$AH110)+INDEX(O$65:O$74,$AJ110,1)*($AH110)</f>
        <v>750</v>
      </c>
      <c r="P110" s="748" cm="1">
        <f t="array" aca="1" ref="P110" ca="1">INDEX(P$65:P$74,$AI110,1)*(1-$AH110)+INDEX(P$65:P$74,$AJ110,1)*($AH110)</f>
        <v>2650</v>
      </c>
      <c r="Q110" s="749" cm="1">
        <f t="array" aca="1" ref="Q110" ca="1">INDEX(Q$65:Q$74,$AI110,1)*(1-$AH110)+INDEX(Q$65:Q$74,$AJ110,1)*($AH110)</f>
        <v>0.60750000000000004</v>
      </c>
      <c r="R110" s="749" cm="1">
        <f t="array" aca="1" ref="R110" ca="1">INDEX(R$65:R$74,$AI110,1)*(1-$AH110)+INDEX(R$65:R$74,$AJ110,1)*($AH110)</f>
        <v>0.71250000000000002</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0.75</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v>
      </c>
      <c r="AI110" s="276">
        <f t="shared" si="11"/>
        <v>6</v>
      </c>
      <c r="AJ110" s="276">
        <f t="shared" si="12"/>
        <v>7</v>
      </c>
      <c r="AK110" s="292" t="str">
        <f t="shared" si="5"/>
        <v>Dry</v>
      </c>
      <c r="AL110" s="276">
        <f t="shared" si="6"/>
        <v>0</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3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3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3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3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35">
      <c r="A115" s="246"/>
      <c r="B115" s="255"/>
      <c r="C115" s="248">
        <f>INT($C$29)+2</f>
        <v>3</v>
      </c>
      <c r="D115" s="271"/>
      <c r="E115" s="328">
        <v>4</v>
      </c>
      <c r="F115" s="904">
        <f t="shared" si="4"/>
        <v>43924</v>
      </c>
      <c r="G115" s="271"/>
      <c r="H115" s="292"/>
      <c r="I115" s="520" t="s">
        <v>751</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3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3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35">
      <c r="A118" s="246"/>
      <c r="B118" s="255"/>
      <c r="C118" s="248">
        <f t="shared" si="9"/>
        <v>4</v>
      </c>
      <c r="D118" s="271"/>
      <c r="E118" s="328">
        <v>4</v>
      </c>
      <c r="F118" s="904">
        <f t="shared" si="4"/>
        <v>43684</v>
      </c>
      <c r="G118" s="271"/>
      <c r="H118" s="292"/>
      <c r="I118" s="292"/>
      <c r="J118" s="292">
        <v>3</v>
      </c>
      <c r="K118" s="482">
        <f>INDEX(Periods!$F$21:$O$30,J118+1,$E118+2)</f>
        <v>43684</v>
      </c>
      <c r="L118" s="483">
        <f t="shared" ca="1" si="13"/>
        <v>25</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5</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35">
      <c r="A119" s="246"/>
      <c r="B119" s="255"/>
      <c r="C119" s="248">
        <f t="shared" si="9"/>
        <v>4</v>
      </c>
      <c r="D119" s="271"/>
      <c r="E119" s="328">
        <v>4</v>
      </c>
      <c r="F119" s="904">
        <f t="shared" si="4"/>
        <v>43709</v>
      </c>
      <c r="G119" s="271"/>
      <c r="H119" s="292"/>
      <c r="I119" s="292"/>
      <c r="J119" s="292">
        <v>4</v>
      </c>
      <c r="K119" s="482">
        <f>INDEX(Periods!$F$21:$O$30,J119+1,$E119+2)</f>
        <v>43709</v>
      </c>
      <c r="L119" s="483">
        <f t="shared" ca="1" si="13"/>
        <v>35</v>
      </c>
      <c r="M119" s="308"/>
      <c r="N119" s="276"/>
      <c r="O119" s="748" cm="1">
        <f t="array" aca="1" ref="O119" ca="1">INDEX(O$65:O$74,$AI119,1)*(1-$AH119)+INDEX(O$65:O$74,$AJ119,1)*($AH119)</f>
        <v>500</v>
      </c>
      <c r="P119" s="748" cm="1">
        <f t="array" aca="1" ref="P119" ca="1">INDEX(P$65:P$74,$AI119,1)*(1-$AH119)+INDEX(P$65:P$74,$AJ119,1)*($AH119)</f>
        <v>3598</v>
      </c>
      <c r="Q119" s="749" cm="1">
        <f t="array" aca="1" ref="Q119" ca="1">INDEX(Q$65:Q$74,$AI119,1)*(1-$AH119)+INDEX(Q$65:Q$74,$AJ119,1)*($AH119)</f>
        <v>0.76</v>
      </c>
      <c r="R119" s="749" cm="1">
        <f t="array" aca="1" ref="R119" ca="1">INDEX(R$65:R$74,$AI119,1)*(1-$AH119)+INDEX(R$65:R$74,$AJ119,1)*($AH119)</f>
        <v>0.78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0.75</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150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v>
      </c>
      <c r="AI119" s="276">
        <f t="shared" si="11"/>
        <v>5</v>
      </c>
      <c r="AJ119" s="276">
        <f t="shared" si="12"/>
        <v>5</v>
      </c>
      <c r="AK119" s="292" t="str">
        <f t="shared" si="5"/>
        <v>Late</v>
      </c>
      <c r="AL119" s="276">
        <f t="shared" si="6"/>
        <v>25</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3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750</v>
      </c>
      <c r="P120" s="748" cm="1">
        <f t="array" aca="1" ref="P120" ca="1">INDEX(P$65:P$74,$AI120,1)*(1-$AH120)+INDEX(P$65:P$74,$AJ120,1)*($AH120)</f>
        <v>2650</v>
      </c>
      <c r="Q120" s="749" cm="1">
        <f t="array" aca="1" ref="Q120" ca="1">INDEX(Q$65:Q$74,$AI120,1)*(1-$AH120)+INDEX(Q$65:Q$74,$AJ120,1)*($AH120)</f>
        <v>0.60750000000000004</v>
      </c>
      <c r="R120" s="749" cm="1">
        <f t="array" aca="1" ref="R120" ca="1">INDEX(R$65:R$74,$AI120,1)*(1-$AH120)+INDEX(R$65:R$74,$AJ120,1)*($AH120)</f>
        <v>0.71250000000000002</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6</v>
      </c>
      <c r="AJ120" s="276">
        <f t="shared" si="12"/>
        <v>7</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3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490</v>
      </c>
      <c r="P121" s="748" cm="1">
        <f t="array" aca="1" ref="P121" ca="1">INDEX(P$65:P$74,$AI121,1)*(1-$AH121)+INDEX(P$65:P$74,$AJ121,1)*($AH121)</f>
        <v>1870</v>
      </c>
      <c r="Q121" s="749" cm="1">
        <f t="array" aca="1" ref="Q121" ca="1">INDEX(Q$65:Q$74,$AI121,1)*(1-$AH121)+INDEX(Q$65:Q$74,$AJ121,1)*($AH121)</f>
        <v>0.5675</v>
      </c>
      <c r="R121" s="749" cm="1">
        <f t="array" aca="1" ref="R121" ca="1">INDEX(R$65:R$74,$AI121,1)*(1-$AH121)+INDEX(R$65:R$74,$AJ121,1)*($AH121)</f>
        <v>0.67249999999999999</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0.47000000000000003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0.8</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3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3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3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35">
      <c r="A125" s="246"/>
      <c r="B125" s="255"/>
      <c r="C125" s="248">
        <f>INT($C$29)+2</f>
        <v>3</v>
      </c>
      <c r="D125" s="271"/>
      <c r="E125" s="328">
        <v>5</v>
      </c>
      <c r="F125" s="904">
        <f t="shared" si="4"/>
        <v>43924</v>
      </c>
      <c r="G125" s="271"/>
      <c r="H125" s="292"/>
      <c r="I125" s="520" t="s">
        <v>752</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3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3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35">
      <c r="A128" s="246"/>
      <c r="B128" s="255"/>
      <c r="C128" s="248">
        <f t="shared" si="9"/>
        <v>4</v>
      </c>
      <c r="D128" s="271"/>
      <c r="E128" s="328">
        <v>5</v>
      </c>
      <c r="F128" s="904">
        <f t="shared" si="4"/>
        <v>43684</v>
      </c>
      <c r="G128" s="271"/>
      <c r="H128" s="292"/>
      <c r="I128" s="292"/>
      <c r="J128" s="292">
        <v>3</v>
      </c>
      <c r="K128" s="482">
        <f>INDEX(Periods!$F$21:$O$30,J128+1,$E128+2)</f>
        <v>43684</v>
      </c>
      <c r="L128" s="483">
        <f t="shared" ca="1" si="13"/>
        <v>25</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5</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35">
      <c r="A129" s="246"/>
      <c r="B129" s="255"/>
      <c r="C129" s="248">
        <f t="shared" si="9"/>
        <v>4</v>
      </c>
      <c r="D129" s="271"/>
      <c r="E129" s="328">
        <v>5</v>
      </c>
      <c r="F129" s="904">
        <f t="shared" si="4"/>
        <v>43709</v>
      </c>
      <c r="G129" s="271"/>
      <c r="H129" s="292"/>
      <c r="I129" s="292"/>
      <c r="J129" s="292">
        <v>4</v>
      </c>
      <c r="K129" s="482">
        <f>INDEX(Periods!$F$21:$O$30,J129+1,$E129+2)</f>
        <v>43709</v>
      </c>
      <c r="L129" s="483">
        <f t="shared" ref="L129:L160" ca="1" si="15">IF(K130-K129&gt;0,K130-K129,OFFSET(K130,-i_p6_len,0)+365-K129)</f>
        <v>5</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5</v>
      </c>
      <c r="AK129" s="292" t="str">
        <f t="shared" si="5"/>
        <v>Late</v>
      </c>
      <c r="AL129" s="276">
        <f t="shared" si="6"/>
        <v>25</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35">
      <c r="A130" s="246"/>
      <c r="B130" s="255"/>
      <c r="C130" s="248">
        <f t="shared" ref="C130:C164" si="17">INT($C$29)+3</f>
        <v>4</v>
      </c>
      <c r="D130" s="271"/>
      <c r="E130" s="328">
        <v>5</v>
      </c>
      <c r="F130" s="904">
        <f t="shared" ref="F130:F164" si="18">$K130+364*($K130&lt;$AN130)</f>
        <v>43714</v>
      </c>
      <c r="G130" s="271"/>
      <c r="H130" s="292"/>
      <c r="I130" s="292"/>
      <c r="J130" s="292">
        <v>5</v>
      </c>
      <c r="K130" s="482">
        <f>INDEX(Periods!$F$21:$O$30,J130+1,$E130+2)</f>
        <v>43714</v>
      </c>
      <c r="L130" s="483">
        <f t="shared" ca="1" si="15"/>
        <v>70</v>
      </c>
      <c r="M130" s="308"/>
      <c r="N130" s="276"/>
      <c r="O130" s="748" cm="1">
        <f t="array" aca="1" ref="O130" ca="1">INDEX(O$65:O$74,$AI130,1)*(1-$AH130)+INDEX(O$65:O$74,$AJ130,1)*($AH130)</f>
        <v>750</v>
      </c>
      <c r="P130" s="748" cm="1">
        <f t="array" aca="1" ref="P130" ca="1">INDEX(P$65:P$74,$AI130,1)*(1-$AH130)+INDEX(P$65:P$74,$AJ130,1)*($AH130)</f>
        <v>2650</v>
      </c>
      <c r="Q130" s="749" cm="1">
        <f t="array" aca="1" ref="Q130" ca="1">INDEX(Q$65:Q$74,$AI130,1)*(1-$AH130)+INDEX(Q$65:Q$74,$AJ130,1)*($AH130)</f>
        <v>0.60750000000000004</v>
      </c>
      <c r="R130" s="749" cm="1">
        <f t="array" aca="1" ref="R130" ca="1">INDEX(R$65:R$74,$AI130,1)*(1-$AH130)+INDEX(R$65:R$74,$AJ130,1)*($AH130)</f>
        <v>0.71250000000000002</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0.75</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3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3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3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3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35">
      <c r="A135" s="246"/>
      <c r="B135" s="255"/>
      <c r="C135" s="248">
        <f>INT($C$29)+2</f>
        <v>3</v>
      </c>
      <c r="D135" s="271"/>
      <c r="E135" s="328">
        <v>6</v>
      </c>
      <c r="F135" s="904">
        <f t="shared" si="18"/>
        <v>43924</v>
      </c>
      <c r="G135" s="271"/>
      <c r="H135" s="292"/>
      <c r="I135" s="520" t="s">
        <v>753</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3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3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35">
      <c r="A138" s="246"/>
      <c r="B138" s="255"/>
      <c r="C138" s="248">
        <f t="shared" si="17"/>
        <v>4</v>
      </c>
      <c r="D138" s="271"/>
      <c r="E138" s="328">
        <v>6</v>
      </c>
      <c r="F138" s="904">
        <f t="shared" si="18"/>
        <v>43684</v>
      </c>
      <c r="G138" s="271"/>
      <c r="H138" s="292"/>
      <c r="I138" s="292"/>
      <c r="J138" s="292">
        <v>3</v>
      </c>
      <c r="K138" s="482">
        <f>INDEX(Periods!$F$21:$O$30,J138+1,$E138+2)</f>
        <v>43684</v>
      </c>
      <c r="L138" s="483">
        <f t="shared" ca="1" si="15"/>
        <v>25</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5</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35">
      <c r="A139" s="246"/>
      <c r="B139" s="255"/>
      <c r="C139" s="248">
        <f t="shared" si="17"/>
        <v>4</v>
      </c>
      <c r="D139" s="271"/>
      <c r="E139" s="328">
        <v>6</v>
      </c>
      <c r="F139" s="904">
        <f t="shared" si="18"/>
        <v>43709</v>
      </c>
      <c r="G139" s="271"/>
      <c r="H139" s="292"/>
      <c r="I139" s="292"/>
      <c r="J139" s="292">
        <v>4</v>
      </c>
      <c r="K139" s="482">
        <f>INDEX(Periods!$F$21:$O$30,J139+1,$E139+2)</f>
        <v>43709</v>
      </c>
      <c r="L139" s="483">
        <f t="shared" ca="1" si="15"/>
        <v>35</v>
      </c>
      <c r="M139" s="308"/>
      <c r="N139" s="276"/>
      <c r="O139" s="748" cm="1">
        <f t="array" aca="1" ref="O139" ca="1">INDEX(O$65:O$74,$AI139,1)*(1-$AH139)+INDEX(O$65:O$74,$AJ139,1)*($AH139)</f>
        <v>500</v>
      </c>
      <c r="P139" s="748" cm="1">
        <f t="array" aca="1" ref="P139" ca="1">INDEX(P$65:P$74,$AI139,1)*(1-$AH139)+INDEX(P$65:P$74,$AJ139,1)*($AH139)</f>
        <v>3598</v>
      </c>
      <c r="Q139" s="749" cm="1">
        <f t="array" aca="1" ref="Q139" ca="1">INDEX(Q$65:Q$74,$AI139,1)*(1-$AH139)+INDEX(Q$65:Q$74,$AJ139,1)*($AH139)</f>
        <v>0.76</v>
      </c>
      <c r="R139" s="749" cm="1">
        <f t="array" aca="1" ref="R139" ca="1">INDEX(R$65:R$74,$AI139,1)*(1-$AH139)+INDEX(R$65:R$74,$AJ139,1)*($AH139)</f>
        <v>0.78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0.75</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150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v>
      </c>
      <c r="AI139" s="276">
        <f t="shared" si="11"/>
        <v>5</v>
      </c>
      <c r="AJ139" s="276">
        <f t="shared" si="12"/>
        <v>5</v>
      </c>
      <c r="AK139" s="292" t="str">
        <f t="shared" si="19"/>
        <v>Late</v>
      </c>
      <c r="AL139" s="276">
        <f t="shared" si="20"/>
        <v>25</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3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750</v>
      </c>
      <c r="P140" s="748" cm="1">
        <f t="array" aca="1" ref="P140" ca="1">INDEX(P$65:P$74,$AI140,1)*(1-$AH140)+INDEX(P$65:P$74,$AJ140,1)*($AH140)</f>
        <v>2650</v>
      </c>
      <c r="Q140" s="749" cm="1">
        <f t="array" aca="1" ref="Q140" ca="1">INDEX(Q$65:Q$74,$AI140,1)*(1-$AH140)+INDEX(Q$65:Q$74,$AJ140,1)*($AH140)</f>
        <v>0.60750000000000004</v>
      </c>
      <c r="R140" s="749" cm="1">
        <f t="array" aca="1" ref="R140" ca="1">INDEX(R$65:R$74,$AI140,1)*(1-$AH140)+INDEX(R$65:R$74,$AJ140,1)*($AH140)</f>
        <v>0.71250000000000002</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6</v>
      </c>
      <c r="AJ140" s="276">
        <f t="shared" si="12"/>
        <v>7</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3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490</v>
      </c>
      <c r="P141" s="748" cm="1">
        <f t="array" aca="1" ref="P141" ca="1">INDEX(P$65:P$74,$AI141,1)*(1-$AH141)+INDEX(P$65:P$74,$AJ141,1)*($AH141)</f>
        <v>1870</v>
      </c>
      <c r="Q141" s="749" cm="1">
        <f t="array" aca="1" ref="Q141" ca="1">INDEX(Q$65:Q$74,$AI141,1)*(1-$AH141)+INDEX(Q$65:Q$74,$AJ141,1)*($AH141)</f>
        <v>0.5675</v>
      </c>
      <c r="R141" s="749" cm="1">
        <f t="array" aca="1" ref="R141" ca="1">INDEX(R$65:R$74,$AI141,1)*(1-$AH141)+INDEX(R$65:R$74,$AJ141,1)*($AH141)</f>
        <v>0.67249999999999999</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0.47000000000000003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0.8</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3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3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3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35">
      <c r="A145" s="246"/>
      <c r="B145" s="255"/>
      <c r="C145" s="248">
        <f>INT($C$29)+2</f>
        <v>3</v>
      </c>
      <c r="D145" s="271"/>
      <c r="E145" s="328">
        <v>7</v>
      </c>
      <c r="F145" s="904">
        <f t="shared" si="18"/>
        <v>43924</v>
      </c>
      <c r="G145" s="271"/>
      <c r="H145" s="292"/>
      <c r="I145" s="520" t="s">
        <v>754</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3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3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35">
      <c r="A148" s="246"/>
      <c r="B148" s="255"/>
      <c r="C148" s="248">
        <f t="shared" si="17"/>
        <v>4</v>
      </c>
      <c r="D148" s="271"/>
      <c r="E148" s="328">
        <v>7</v>
      </c>
      <c r="F148" s="904">
        <f t="shared" si="18"/>
        <v>43684</v>
      </c>
      <c r="G148" s="271"/>
      <c r="H148" s="292"/>
      <c r="I148" s="292"/>
      <c r="J148" s="292">
        <v>3</v>
      </c>
      <c r="K148" s="482">
        <f>INDEX(Periods!$F$21:$O$30,J148+1,$E148+2)</f>
        <v>43684</v>
      </c>
      <c r="L148" s="483">
        <f t="shared" ca="1" si="15"/>
        <v>25</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5</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35">
      <c r="A149" s="246"/>
      <c r="B149" s="255"/>
      <c r="C149" s="248">
        <f t="shared" si="17"/>
        <v>4</v>
      </c>
      <c r="D149" s="271"/>
      <c r="E149" s="328">
        <v>7</v>
      </c>
      <c r="F149" s="904">
        <f t="shared" si="18"/>
        <v>43709</v>
      </c>
      <c r="G149" s="271"/>
      <c r="H149" s="292"/>
      <c r="I149" s="292"/>
      <c r="J149" s="292">
        <v>4</v>
      </c>
      <c r="K149" s="482">
        <f>INDEX(Periods!$F$21:$O$30,J149+1,$E149+2)</f>
        <v>43709</v>
      </c>
      <c r="L149" s="483">
        <f t="shared" ca="1" si="15"/>
        <v>5</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5</v>
      </c>
      <c r="AK149" s="292" t="str">
        <f t="shared" si="19"/>
        <v>Late</v>
      </c>
      <c r="AL149" s="276">
        <f t="shared" si="20"/>
        <v>25</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35">
      <c r="A150" s="246"/>
      <c r="B150" s="255"/>
      <c r="C150" s="248">
        <f t="shared" si="17"/>
        <v>4</v>
      </c>
      <c r="D150" s="271"/>
      <c r="E150" s="328">
        <v>7</v>
      </c>
      <c r="F150" s="904">
        <f t="shared" si="18"/>
        <v>43714</v>
      </c>
      <c r="G150" s="271"/>
      <c r="H150" s="292"/>
      <c r="I150" s="292"/>
      <c r="J150" s="292">
        <v>5</v>
      </c>
      <c r="K150" s="482">
        <f>INDEX(Periods!$F$21:$O$30,J150+1,$E150+2)</f>
        <v>43714</v>
      </c>
      <c r="L150" s="483">
        <f t="shared" ca="1" si="15"/>
        <v>70</v>
      </c>
      <c r="M150" s="308"/>
      <c r="N150" s="276"/>
      <c r="O150" s="748" cm="1">
        <f t="array" aca="1" ref="O150" ca="1">INDEX(O$65:O$74,$AI150,1)*(1-$AH150)+INDEX(O$65:O$74,$AJ150,1)*($AH150)</f>
        <v>750</v>
      </c>
      <c r="P150" s="748" cm="1">
        <f t="array" aca="1" ref="P150" ca="1">INDEX(P$65:P$74,$AI150,1)*(1-$AH150)+INDEX(P$65:P$74,$AJ150,1)*($AH150)</f>
        <v>2650</v>
      </c>
      <c r="Q150" s="749" cm="1">
        <f t="array" aca="1" ref="Q150" ca="1">INDEX(Q$65:Q$74,$AI150,1)*(1-$AH150)+INDEX(Q$65:Q$74,$AJ150,1)*($AH150)</f>
        <v>0.60750000000000004</v>
      </c>
      <c r="R150" s="749" cm="1">
        <f t="array" aca="1" ref="R150" ca="1">INDEX(R$65:R$74,$AI150,1)*(1-$AH150)+INDEX(R$65:R$74,$AJ150,1)*($AH150)</f>
        <v>0.71250000000000002</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0.75</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v>
      </c>
      <c r="AI150" s="276">
        <f t="shared" si="23"/>
        <v>6</v>
      </c>
      <c r="AJ150" s="276">
        <f t="shared" si="24"/>
        <v>7</v>
      </c>
      <c r="AK150" s="292" t="str">
        <f t="shared" si="19"/>
        <v>Dry</v>
      </c>
      <c r="AL150" s="276">
        <f t="shared" si="20"/>
        <v>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3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3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3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3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35">
      <c r="A155" s="246"/>
      <c r="B155" s="255"/>
      <c r="C155" s="248">
        <f>INT($C$29)+2</f>
        <v>3</v>
      </c>
      <c r="D155" s="271"/>
      <c r="E155" s="328">
        <v>8</v>
      </c>
      <c r="F155" s="904">
        <f t="shared" si="18"/>
        <v>43924</v>
      </c>
      <c r="G155" s="271"/>
      <c r="H155" s="292"/>
      <c r="I155" s="520" t="s">
        <v>755</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352</v>
      </c>
      <c r="Q155" s="747" cm="1">
        <f t="array" aca="1" ref="Q155" ca="1">INDEX(Q$65:Q$74,$AI155,1)*(1-$AH155)+INDEX(Q$65:Q$74,$AJ155,1)*($AH155)</f>
        <v>0.81</v>
      </c>
      <c r="R155" s="747" cm="1">
        <f t="array" aca="1" ref="R155" ca="1">INDEX(R$65:R$74,$AI155,1)*(1-$AH155)+INDEX(R$65:R$74,$AJ155,1)*($AH155)</f>
        <v>0.81</v>
      </c>
      <c r="S155" s="745" cm="1">
        <f t="array" ref="S155">INDEX([0]!i_pasture_stage_p6z,$J155+1,ROUNDDOWN((ROW($J155)-ROW($J$65))/i_p6_len,0)+1)</f>
        <v>1</v>
      </c>
      <c r="T155" s="747" cm="1">
        <f t="array" aca="1" ref="T155" ca="1">INDEX(T$65:T$74,$AI155,1)*(1-$AH155)+INDEX(T$65:T$74,$AJ155,1)*($AH155)</f>
        <v>0.30000000000000004</v>
      </c>
      <c r="U155" s="745" cm="1">
        <f t="array" aca="1" ref="U155" ca="1">INDEX(U$65:U$74,$AI155,1)*(1-$AH155)+INDEX(U$65:U$74,$AJ155,1)*($AH155)</f>
        <v>5</v>
      </c>
      <c r="V155" s="747" cm="1">
        <f t="array" aca="1" ref="V155" ca="1">INDEX(V$65:V$74,$AI155,1)*(1-$AH155)+INDEX(V$65:V$74,$AJ155,1)*($AH155)</f>
        <v>0.1</v>
      </c>
      <c r="W155" s="523"/>
      <c r="X155" s="899" cm="1">
        <f t="array" aca="1" ref="X155" ca="1">INDEX(X$65:X$74,$AI155,1)*(1-$AH155)+INDEX(X$65:X$74,$AJ155,1)*($AH155)</f>
        <v>1</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100</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0.46511627906976744</v>
      </c>
      <c r="AI155" s="276">
        <f t="shared" si="23"/>
        <v>1</v>
      </c>
      <c r="AJ155" s="276">
        <f t="shared" si="24"/>
        <v>1</v>
      </c>
      <c r="AK155" s="292" t="str">
        <f t="shared" si="19"/>
        <v>Dry</v>
      </c>
      <c r="AL155" s="276">
        <f t="shared" si="20"/>
        <v>210</v>
      </c>
      <c r="AM155" s="276"/>
      <c r="AN155" s="348">
        <f t="shared" si="16"/>
        <v>43604</v>
      </c>
      <c r="AO155" s="348">
        <f t="shared" si="21"/>
        <v>43684</v>
      </c>
      <c r="AP155" s="905">
        <f>INDEX(Periods!$F$21:$O$31,INDEX(Annual!EndGS,1,$E155+2)+2,$E155+2)</f>
        <v>43714</v>
      </c>
      <c r="AQ155" s="271"/>
      <c r="AR155" s="258"/>
      <c r="AS155" s="246"/>
      <c r="AT155" s="246"/>
      <c r="AU155" s="246"/>
    </row>
    <row r="156" spans="1:47" outlineLevel="3" collapsed="1" x14ac:dyDescent="0.3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43714</v>
      </c>
      <c r="AQ156" s="271"/>
      <c r="AR156" s="258"/>
      <c r="AS156" s="246"/>
      <c r="AT156" s="246"/>
      <c r="AU156" s="246"/>
    </row>
    <row r="157" spans="1:47" outlineLevel="3" x14ac:dyDescent="0.3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43714</v>
      </c>
      <c r="AQ157" s="271"/>
      <c r="AR157" s="258"/>
      <c r="AS157" s="246"/>
      <c r="AT157" s="246"/>
      <c r="AU157" s="246"/>
    </row>
    <row r="158" spans="1:47" outlineLevel="3" x14ac:dyDescent="0.35">
      <c r="A158" s="246"/>
      <c r="B158" s="255"/>
      <c r="C158" s="248">
        <f t="shared" si="17"/>
        <v>4</v>
      </c>
      <c r="D158" s="271"/>
      <c r="E158" s="328">
        <v>8</v>
      </c>
      <c r="F158" s="904">
        <f t="shared" si="18"/>
        <v>43684</v>
      </c>
      <c r="G158" s="271"/>
      <c r="H158" s="292"/>
      <c r="I158" s="292"/>
      <c r="J158" s="292">
        <v>3</v>
      </c>
      <c r="K158" s="482">
        <f>INDEX(Periods!$F$21:$O$30,J158+1,$E158+2)</f>
        <v>43684</v>
      </c>
      <c r="L158" s="483">
        <f t="shared" ca="1" si="15"/>
        <v>25</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5</v>
      </c>
      <c r="AK158" s="292" t="str">
        <f t="shared" si="19"/>
        <v>Late</v>
      </c>
      <c r="AL158" s="276">
        <f t="shared" si="20"/>
        <v>0</v>
      </c>
      <c r="AM158" s="276"/>
      <c r="AN158" s="348">
        <f t="shared" si="16"/>
        <v>43604</v>
      </c>
      <c r="AO158" s="348">
        <f t="shared" si="21"/>
        <v>43684</v>
      </c>
      <c r="AP158" s="905">
        <f>INDEX(Periods!$F$21:$O$31,INDEX(Annual!EndGS,1,$E158+2)+2,$E158+2)</f>
        <v>43714</v>
      </c>
      <c r="AQ158" s="271"/>
      <c r="AR158" s="258"/>
      <c r="AS158" s="246"/>
      <c r="AT158" s="246"/>
      <c r="AU158" s="246"/>
    </row>
    <row r="159" spans="1:47" outlineLevel="3" x14ac:dyDescent="0.35">
      <c r="A159" s="246"/>
      <c r="B159" s="255"/>
      <c r="C159" s="248">
        <f t="shared" si="17"/>
        <v>4</v>
      </c>
      <c r="D159" s="271"/>
      <c r="E159" s="328">
        <v>8</v>
      </c>
      <c r="F159" s="904">
        <f t="shared" si="18"/>
        <v>43709</v>
      </c>
      <c r="G159" s="271"/>
      <c r="H159" s="292"/>
      <c r="I159" s="292"/>
      <c r="J159" s="292">
        <v>4</v>
      </c>
      <c r="K159" s="482">
        <f>INDEX(Periods!$F$21:$O$30,J159+1,$E159+2)</f>
        <v>43709</v>
      </c>
      <c r="L159" s="483">
        <f t="shared" ca="1" si="15"/>
        <v>5</v>
      </c>
      <c r="M159" s="308"/>
      <c r="N159" s="276"/>
      <c r="O159" s="748" cm="1">
        <f t="array" aca="1" ref="O159" ca="1">INDEX(O$65:O$74,$AI159,1)*(1-$AH159)+INDEX(O$65:O$74,$AJ159,1)*($AH159)</f>
        <v>500</v>
      </c>
      <c r="P159" s="748" cm="1">
        <f t="array" aca="1" ref="P159" ca="1">INDEX(P$65:P$74,$AI159,1)*(1-$AH159)+INDEX(P$65:P$74,$AJ159,1)*($AH159)</f>
        <v>3598</v>
      </c>
      <c r="Q159" s="749" cm="1">
        <f t="array" aca="1" ref="Q159" ca="1">INDEX(Q$65:Q$74,$AI159,1)*(1-$AH159)+INDEX(Q$65:Q$74,$AJ159,1)*($AH159)</f>
        <v>0.76</v>
      </c>
      <c r="R159" s="749" cm="1">
        <f t="array" aca="1" ref="R159" ca="1">INDEX(R$65:R$74,$AI159,1)*(1-$AH159)+INDEX(R$65:R$74,$AJ159,1)*($AH159)</f>
        <v>0.78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0.75</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150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v>
      </c>
      <c r="AI159" s="276">
        <f t="shared" si="23"/>
        <v>5</v>
      </c>
      <c r="AJ159" s="276">
        <f t="shared" si="24"/>
        <v>5</v>
      </c>
      <c r="AK159" s="292" t="str">
        <f t="shared" si="19"/>
        <v>Late</v>
      </c>
      <c r="AL159" s="276">
        <f t="shared" si="20"/>
        <v>25</v>
      </c>
      <c r="AM159" s="276"/>
      <c r="AN159" s="348">
        <f t="shared" si="16"/>
        <v>43604</v>
      </c>
      <c r="AO159" s="348">
        <f t="shared" si="21"/>
        <v>43684</v>
      </c>
      <c r="AP159" s="905">
        <f>INDEX(Periods!$F$21:$O$31,INDEX(Annual!EndGS,1,$E159+2)+2,$E159+2)</f>
        <v>43714</v>
      </c>
      <c r="AQ159" s="271"/>
      <c r="AR159" s="258"/>
      <c r="AS159" s="246"/>
      <c r="AT159" s="246"/>
      <c r="AU159" s="246"/>
    </row>
    <row r="160" spans="1:47" outlineLevel="3" x14ac:dyDescent="0.35">
      <c r="A160" s="246"/>
      <c r="B160" s="255"/>
      <c r="C160" s="248">
        <f t="shared" si="17"/>
        <v>4</v>
      </c>
      <c r="D160" s="271"/>
      <c r="E160" s="328">
        <v>8</v>
      </c>
      <c r="F160" s="904">
        <f t="shared" si="18"/>
        <v>43714</v>
      </c>
      <c r="G160" s="271"/>
      <c r="H160" s="292"/>
      <c r="I160" s="292"/>
      <c r="J160" s="292">
        <v>5</v>
      </c>
      <c r="K160" s="482">
        <f>INDEX(Periods!$F$21:$O$30,J160+1,$E160+2)</f>
        <v>43714</v>
      </c>
      <c r="L160" s="483">
        <f t="shared" ca="1" si="15"/>
        <v>70</v>
      </c>
      <c r="M160" s="308"/>
      <c r="N160" s="276"/>
      <c r="O160" s="748" cm="1">
        <f t="array" aca="1" ref="O160" ca="1">INDEX(O$65:O$74,$AI160,1)*(1-$AH160)+INDEX(O$65:O$74,$AJ160,1)*($AH160)</f>
        <v>750</v>
      </c>
      <c r="P160" s="748" cm="1">
        <f t="array" aca="1" ref="P160" ca="1">INDEX(P$65:P$74,$AI160,1)*(1-$AH160)+INDEX(P$65:P$74,$AJ160,1)*($AH160)</f>
        <v>2650</v>
      </c>
      <c r="Q160" s="749" cm="1">
        <f t="array" aca="1" ref="Q160" ca="1">INDEX(Q$65:Q$74,$AI160,1)*(1-$AH160)+INDEX(Q$65:Q$74,$AJ160,1)*($AH160)</f>
        <v>0.60750000000000004</v>
      </c>
      <c r="R160" s="749" cm="1">
        <f t="array" aca="1" ref="R160" ca="1">INDEX(R$65:R$74,$AI160,1)*(1-$AH160)+INDEX(R$65:R$74,$AJ160,1)*($AH160)</f>
        <v>0.71250000000000002</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6</v>
      </c>
      <c r="AJ160" s="276">
        <f t="shared" si="24"/>
        <v>7</v>
      </c>
      <c r="AK160" s="292" t="str">
        <f t="shared" si="19"/>
        <v>Dry</v>
      </c>
      <c r="AL160" s="276">
        <f t="shared" si="20"/>
        <v>0</v>
      </c>
      <c r="AM160" s="276"/>
      <c r="AN160" s="348">
        <f t="shared" si="16"/>
        <v>43604</v>
      </c>
      <c r="AO160" s="348">
        <f t="shared" si="21"/>
        <v>43684</v>
      </c>
      <c r="AP160" s="905">
        <f>INDEX(Periods!$F$21:$O$31,INDEX(Annual!EndGS,1,$E160+2)+2,$E160+2)</f>
        <v>43714</v>
      </c>
      <c r="AQ160" s="271"/>
      <c r="AR160" s="258"/>
      <c r="AS160" s="246"/>
      <c r="AT160" s="246"/>
      <c r="AU160" s="246"/>
    </row>
    <row r="161" spans="1:47" outlineLevel="3" x14ac:dyDescent="0.3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318.61702127659578</v>
      </c>
      <c r="P161" s="748" cm="1">
        <f t="array" aca="1" ref="P161" ca="1">INDEX(P$65:P$74,$AI161,1)*(1-$AH161)+INDEX(P$65:P$74,$AJ161,1)*($AH161)</f>
        <v>1355.8510638297873</v>
      </c>
      <c r="Q161" s="749" cm="1">
        <f t="array" aca="1" ref="Q161" ca="1">INDEX(Q$65:Q$74,$AI161,1)*(1-$AH161)+INDEX(Q$65:Q$74,$AJ161,1)*($AH161)</f>
        <v>0.54473404255319147</v>
      </c>
      <c r="R161" s="749" cm="1">
        <f t="array" aca="1" ref="R161" ca="1">INDEX(R$65:R$74,$AI161,1)*(1-$AH161)+INDEX(R$65:R$74,$AJ161,1)*($AH161)</f>
        <v>0.6412234042553191</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0.37021276595744684</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256.38297872340428</v>
      </c>
      <c r="AC161" s="748" cm="1">
        <f t="array" aca="1" ref="AC161" ca="1">INDEX(AC$65:AC$74,$AI161,1)*(1-$AH161)+INDEX(AC$65:AC$74,$AJ161,1)*($AH161)</f>
        <v>256.38297872340428</v>
      </c>
      <c r="AD161" s="748" cm="1">
        <f t="array" aca="1" ref="AD161" ca="1">INDEX(AD$65:AD$74,$AI161,1)*(1-$AH161)+INDEX(AD$65:AD$74,$AJ161,1)*($AH161)</f>
        <v>256.38297872340428</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0.42553191489361702</v>
      </c>
      <c r="AI161" s="276">
        <f t="shared" si="23"/>
        <v>7</v>
      </c>
      <c r="AJ161" s="276">
        <f t="shared" si="24"/>
        <v>8</v>
      </c>
      <c r="AK161" s="292" t="str">
        <f t="shared" si="19"/>
        <v>Dry</v>
      </c>
      <c r="AL161" s="276">
        <f t="shared" si="20"/>
        <v>70</v>
      </c>
      <c r="AM161" s="276"/>
      <c r="AN161" s="348">
        <f t="shared" si="16"/>
        <v>43604</v>
      </c>
      <c r="AO161" s="348">
        <f t="shared" si="21"/>
        <v>43684</v>
      </c>
      <c r="AP161" s="905">
        <f>INDEX(Periods!$F$21:$O$31,INDEX(Annual!EndGS,1,$E161+2)+2,$E161+2)</f>
        <v>43714</v>
      </c>
      <c r="AQ161" s="271"/>
      <c r="AR161" s="258"/>
      <c r="AS161" s="246"/>
      <c r="AT161" s="246"/>
      <c r="AU161" s="246"/>
    </row>
    <row r="162" spans="1:47" outlineLevel="3" x14ac:dyDescent="0.3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191.12903225806451</v>
      </c>
      <c r="P162" s="748" cm="1">
        <f t="array" aca="1" ref="P162" ca="1">INDEX(P$65:P$74,$AI162,1)*(1-$AH162)+INDEX(P$65:P$74,$AJ162,1)*($AH162)</f>
        <v>779.83870967741939</v>
      </c>
      <c r="Q162" s="749" cm="1">
        <f t="array" aca="1" ref="Q162" ca="1">INDEX(Q$65:Q$74,$AI162,1)*(1-$AH162)+INDEX(Q$65:Q$74,$AJ162,1)*($AH162)</f>
        <v>0.51620967741935486</v>
      </c>
      <c r="R162" s="749" cm="1">
        <f t="array" aca="1" ref="R162" ca="1">INDEX(R$65:R$74,$AI162,1)*(1-$AH162)+INDEX(R$65:R$74,$AJ162,1)*($AH162)</f>
        <v>0.58508064516129032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3.2258064516129031E-2</v>
      </c>
      <c r="W162" s="276"/>
      <c r="X162" s="900" cm="1">
        <f t="array" aca="1" ref="X162" ca="1">INDEX(X$65:X$74,$AI162,1)*(1-$AH162)+INDEX(X$65:X$74,$AJ162,1)*($AH162)</f>
        <v>0.33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400</v>
      </c>
      <c r="AC162" s="748" cm="1">
        <f t="array" aca="1" ref="AC162" ca="1">INDEX(AC$65:AC$74,$AI162,1)*(1-$AH162)+INDEX(AC$65:AC$74,$AJ162,1)*($AH162)</f>
        <v>400</v>
      </c>
      <c r="AD162" s="748" cm="1">
        <f t="array" aca="1" ref="AD162" ca="1">INDEX(AD$65:AD$74,$AI162,1)*(1-$AH162)+INDEX(AD$65:AD$74,$AJ162,1)*($AH162)</f>
        <v>400</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0.64516129032258063</v>
      </c>
      <c r="AI162" s="276">
        <f t="shared" si="23"/>
        <v>8</v>
      </c>
      <c r="AJ162" s="276">
        <f t="shared" si="24"/>
        <v>9</v>
      </c>
      <c r="AK162" s="292" t="str">
        <f t="shared" si="19"/>
        <v>Dry</v>
      </c>
      <c r="AL162" s="276">
        <f t="shared" si="20"/>
        <v>117</v>
      </c>
      <c r="AM162" s="276"/>
      <c r="AN162" s="348">
        <f t="shared" si="16"/>
        <v>43604</v>
      </c>
      <c r="AO162" s="348">
        <f t="shared" si="21"/>
        <v>43684</v>
      </c>
      <c r="AP162" s="905">
        <f>INDEX(Periods!$F$21:$O$31,INDEX(Annual!EndGS,1,$E162+2)+2,$E162+2)</f>
        <v>43714</v>
      </c>
      <c r="AQ162" s="271"/>
      <c r="AR162" s="258"/>
      <c r="AS162" s="246"/>
      <c r="AT162" s="246"/>
      <c r="AU162" s="246"/>
    </row>
    <row r="163" spans="1:47" outlineLevel="3" x14ac:dyDescent="0.3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200</v>
      </c>
      <c r="P163" s="748" cm="1">
        <f t="array" aca="1" ref="P163" ca="1">INDEX(P$65:P$74,$AI163,1)*(1-$AH163)+INDEX(P$65:P$74,$AJ163,1)*($AH163)</f>
        <v>562.06896551724139</v>
      </c>
      <c r="Q163" s="749" cm="1">
        <f t="array" aca="1" ref="Q163" ca="1">INDEX(Q$65:Q$74,$AI163,1)*(1-$AH163)+INDEX(Q$65:Q$74,$AJ163,1)*($AH163)</f>
        <v>0.50310344827586206</v>
      </c>
      <c r="R163" s="749" cm="1">
        <f t="array" aca="1" ref="R163" ca="1">INDEX(R$65:R$74,$AI163,1)*(1-$AH163)+INDEX(R$65:R$74,$AJ163,1)*($AH163)</f>
        <v>0.54931034482758623</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0.11896551724137931</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0.68965517241379315</v>
      </c>
      <c r="AI163" s="276">
        <f t="shared" si="23"/>
        <v>9</v>
      </c>
      <c r="AJ163" s="276">
        <f t="shared" si="24"/>
        <v>10</v>
      </c>
      <c r="AK163" s="292" t="str">
        <f t="shared" si="19"/>
        <v>Dry</v>
      </c>
      <c r="AL163" s="276">
        <f t="shared" si="20"/>
        <v>148</v>
      </c>
      <c r="AM163" s="276"/>
      <c r="AN163" s="348">
        <f t="shared" si="16"/>
        <v>43604</v>
      </c>
      <c r="AO163" s="348">
        <f t="shared" si="21"/>
        <v>43684</v>
      </c>
      <c r="AP163" s="905">
        <f>INDEX(Periods!$F$21:$O$31,INDEX(Annual!EndGS,1,$E163+2)+2,$E163+2)</f>
        <v>43714</v>
      </c>
      <c r="AQ163" s="271"/>
      <c r="AR163" s="258"/>
      <c r="AS163" s="246"/>
      <c r="AT163" s="246"/>
      <c r="AU163" s="246"/>
    </row>
    <row r="164" spans="1:47" outlineLevel="3" x14ac:dyDescent="0.3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412.94117647058823</v>
      </c>
      <c r="Q164" s="749" cm="1">
        <f t="array" aca="1" ref="Q164" ca="1">INDEX(Q$65:Q$74,$AI164,1)*(1-$AH164)+INDEX(Q$65:Q$74,$AJ164,1)*($AH164)</f>
        <v>0.68235294117647061</v>
      </c>
      <c r="R164" s="749" cm="1">
        <f t="array" aca="1" ref="R164" ca="1">INDEX(R$65:R$74,$AI164,1)*(1-$AH164)+INDEX(R$65:R$74,$AJ164,1)*($AH164)</f>
        <v>0.69882352941176473</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0.12058823529411765</v>
      </c>
      <c r="W164" s="276"/>
      <c r="X164" s="901" cm="1">
        <f t="array" aca="1" ref="X164" ca="1">INDEX(X$65:X$74,$AI164,1)*(1-$AH164)+INDEX(X$65:X$74,$AJ164,1)*($AH164)</f>
        <v>0.72411764705882353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223.52941176470586</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0.58823529411764708</v>
      </c>
      <c r="AI164" s="276">
        <f t="shared" si="23"/>
        <v>10</v>
      </c>
      <c r="AJ164" s="276">
        <f t="shared" si="24"/>
        <v>1</v>
      </c>
      <c r="AK164" s="292" t="str">
        <f t="shared" si="19"/>
        <v>Dry</v>
      </c>
      <c r="AL164" s="276">
        <f t="shared" si="20"/>
        <v>177</v>
      </c>
      <c r="AM164" s="276"/>
      <c r="AN164" s="348">
        <f t="shared" si="16"/>
        <v>43604</v>
      </c>
      <c r="AO164" s="348">
        <f t="shared" si="21"/>
        <v>43684</v>
      </c>
      <c r="AP164" s="905">
        <f>INDEX(Periods!$F$21:$O$31,INDEX(Annual!EndGS,1,$E164+2)+2,$E164+2)</f>
        <v>43714</v>
      </c>
      <c r="AQ164" s="271"/>
      <c r="AR164" s="258"/>
      <c r="AS164" s="246"/>
      <c r="AT164" s="246"/>
      <c r="AU164" s="246"/>
    </row>
    <row r="165" spans="1:47" outlineLevel="3" x14ac:dyDescent="0.3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15" customHeight="1" outlineLevel="2" collapsed="1" x14ac:dyDescent="0.3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402</v>
      </c>
      <c r="AR166" s="258"/>
      <c r="AS166" s="246"/>
      <c r="AT166" s="246"/>
      <c r="AU166" s="246"/>
    </row>
    <row r="167" spans="1:47" ht="5.15" hidden="1" customHeight="1" outlineLevel="3" x14ac:dyDescent="0.35">
      <c r="A167" s="246"/>
      <c r="B167" s="255"/>
      <c r="C167" s="248">
        <f>INT($C$29)+3.005</f>
        <v>4.0049999999999999</v>
      </c>
      <c r="D167" s="271" t="s">
        <v>398</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35">
      <c r="A168" s="246"/>
      <c r="B168" s="255"/>
      <c r="C168" s="248">
        <f>INT($C$29)+2</f>
        <v>3</v>
      </c>
      <c r="D168" s="271"/>
      <c r="E168" s="328"/>
      <c r="F168" s="328"/>
      <c r="G168" s="271"/>
      <c r="H168" s="292" t="s">
        <v>454</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15" customHeight="1" outlineLevel="2" x14ac:dyDescent="0.3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402</v>
      </c>
      <c r="AR169" s="258"/>
      <c r="AS169" s="246"/>
      <c r="AT169" s="246"/>
      <c r="AU169" s="246"/>
    </row>
    <row r="170" spans="1:47" outlineLevel="1" x14ac:dyDescent="0.35">
      <c r="A170" s="246"/>
      <c r="B170" s="255"/>
      <c r="C170" s="248">
        <f>INT($C$29)+1</f>
        <v>2</v>
      </c>
      <c r="D170" s="271"/>
      <c r="E170" s="328"/>
      <c r="F170" s="328"/>
      <c r="G170" s="271"/>
      <c r="H170" s="288" t="s">
        <v>455</v>
      </c>
      <c r="I170" s="312"/>
      <c r="J170" s="305" t="s">
        <v>456</v>
      </c>
      <c r="K170" s="261" t="s">
        <v>457</v>
      </c>
      <c r="L170" s="261"/>
      <c r="M170" s="261"/>
      <c r="N170" s="305"/>
      <c r="O170" s="261" t="s">
        <v>458</v>
      </c>
      <c r="P170" s="261"/>
      <c r="Q170" s="261"/>
      <c r="R170" s="261"/>
      <c r="S170" s="261"/>
      <c r="T170" s="261"/>
      <c r="U170" s="261" t="s">
        <v>459</v>
      </c>
      <c r="V170" s="261"/>
      <c r="W170" s="261"/>
      <c r="X170" s="261"/>
      <c r="Y170" s="306"/>
      <c r="Z170" s="306"/>
      <c r="AA170" s="306"/>
      <c r="AB170" s="313"/>
      <c r="AC170" s="306" t="s">
        <v>1182</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35">
      <c r="A171" s="246"/>
      <c r="B171" s="255"/>
      <c r="C171" s="248">
        <f>INT($C$29)+1</f>
        <v>2</v>
      </c>
      <c r="D171" s="271"/>
      <c r="E171" s="328"/>
      <c r="F171" s="328"/>
      <c r="G171" s="271"/>
      <c r="H171" s="288"/>
      <c r="I171" s="312"/>
      <c r="J171" s="305"/>
      <c r="K171" s="305">
        <v>6</v>
      </c>
      <c r="L171" s="305">
        <v>8</v>
      </c>
      <c r="M171" s="305">
        <v>12</v>
      </c>
      <c r="N171" s="305"/>
      <c r="O171" s="305" t="s">
        <v>460</v>
      </c>
      <c r="P171" s="305" t="s">
        <v>461</v>
      </c>
      <c r="Q171" s="305" t="s">
        <v>462</v>
      </c>
      <c r="R171" s="305" t="s">
        <v>884</v>
      </c>
      <c r="S171" s="305" t="s">
        <v>463</v>
      </c>
      <c r="T171" s="305" t="s">
        <v>464</v>
      </c>
      <c r="U171" s="261" t="s">
        <v>465</v>
      </c>
      <c r="V171" s="261"/>
      <c r="W171" s="261"/>
      <c r="X171" s="261"/>
      <c r="Y171" s="306"/>
      <c r="Z171" s="306"/>
      <c r="AA171" s="306"/>
      <c r="AB171" s="313"/>
      <c r="AC171" s="313" t="s">
        <v>1183</v>
      </c>
      <c r="AD171" s="313" t="s">
        <v>1184</v>
      </c>
      <c r="AE171" s="313"/>
      <c r="AF171" s="313"/>
      <c r="AG171" s="313"/>
      <c r="AH171" s="313"/>
      <c r="AI171" s="313"/>
      <c r="AJ171" s="313"/>
      <c r="AK171" s="313"/>
      <c r="AL171" s="313"/>
      <c r="AM171" s="313"/>
      <c r="AN171" s="313"/>
      <c r="AO171" s="313"/>
      <c r="AP171" s="313"/>
      <c r="AQ171" s="271"/>
      <c r="AR171" s="258"/>
      <c r="AS171" s="246"/>
      <c r="AT171" s="246"/>
      <c r="AU171" s="246"/>
    </row>
    <row r="172" spans="1:47" ht="5.15" hidden="1" customHeight="1" outlineLevel="3" x14ac:dyDescent="0.35">
      <c r="A172" s="246"/>
      <c r="B172" s="255"/>
      <c r="C172" s="248">
        <f>INT($C$29)+3.005</f>
        <v>4.0049999999999999</v>
      </c>
      <c r="D172" s="271" t="s">
        <v>398</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35">
      <c r="A173" s="246"/>
      <c r="B173" s="255"/>
      <c r="C173" s="248">
        <f>INT($C$29)+2</f>
        <v>3</v>
      </c>
      <c r="D173" s="271"/>
      <c r="E173" s="328"/>
      <c r="F173" s="328"/>
      <c r="G173" s="271"/>
      <c r="H173" s="292" t="s">
        <v>466</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35">
      <c r="A174" s="246"/>
      <c r="B174" s="255"/>
      <c r="C174" s="248">
        <f>INT($C$29)+2</f>
        <v>3</v>
      </c>
      <c r="D174" s="271"/>
      <c r="E174" s="328"/>
      <c r="F174" s="328"/>
      <c r="G174" s="271"/>
      <c r="H174" s="292" t="s">
        <v>467</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35">
      <c r="A175" s="246"/>
      <c r="B175" s="255"/>
      <c r="C175" s="248">
        <f t="shared" ref="C175:C184" si="28">INT($C$29)+3</f>
        <v>4</v>
      </c>
      <c r="D175" s="271"/>
      <c r="E175" s="328"/>
      <c r="F175" s="328"/>
      <c r="G175" s="271"/>
      <c r="H175" s="292" t="s">
        <v>468</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35">
      <c r="A176" s="246"/>
      <c r="B176" s="255"/>
      <c r="C176" s="248">
        <f t="shared" si="28"/>
        <v>4</v>
      </c>
      <c r="D176" s="271"/>
      <c r="E176" s="328"/>
      <c r="F176" s="328"/>
      <c r="G176" s="271"/>
      <c r="H176" s="292" t="s">
        <v>469</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35">
      <c r="A177" s="246"/>
      <c r="B177" s="255"/>
      <c r="C177" s="248">
        <f t="shared" si="28"/>
        <v>4</v>
      </c>
      <c r="D177" s="271"/>
      <c r="E177" s="328"/>
      <c r="F177" s="328"/>
      <c r="G177" s="271"/>
      <c r="H177" s="292" t="s">
        <v>470</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35">
      <c r="A178" s="246"/>
      <c r="B178" s="255"/>
      <c r="C178" s="248">
        <f t="shared" si="28"/>
        <v>4</v>
      </c>
      <c r="D178" s="271"/>
      <c r="E178" s="328"/>
      <c r="F178" s="328"/>
      <c r="G178" s="271"/>
      <c r="H178" s="292" t="s">
        <v>471</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35">
      <c r="A179" s="246"/>
      <c r="B179" s="255"/>
      <c r="C179" s="248">
        <f t="shared" si="28"/>
        <v>4</v>
      </c>
      <c r="D179" s="271"/>
      <c r="E179" s="328"/>
      <c r="F179" s="328"/>
      <c r="G179" s="271"/>
      <c r="H179" s="292" t="s">
        <v>472</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35">
      <c r="A180" s="246"/>
      <c r="B180" s="255"/>
      <c r="C180" s="248">
        <f t="shared" si="28"/>
        <v>4</v>
      </c>
      <c r="D180" s="271"/>
      <c r="E180" s="328"/>
      <c r="F180" s="328"/>
      <c r="G180" s="271"/>
      <c r="H180" s="292" t="s">
        <v>473</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35">
      <c r="A181" s="246"/>
      <c r="B181" s="255"/>
      <c r="C181" s="248">
        <f t="shared" si="28"/>
        <v>4</v>
      </c>
      <c r="D181" s="271"/>
      <c r="E181" s="328"/>
      <c r="F181" s="328"/>
      <c r="G181" s="271"/>
      <c r="H181" s="292" t="s">
        <v>474</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35">
      <c r="A182" s="246"/>
      <c r="B182" s="255"/>
      <c r="C182" s="248">
        <f t="shared" si="28"/>
        <v>4</v>
      </c>
      <c r="D182" s="271"/>
      <c r="E182" s="328"/>
      <c r="F182" s="328"/>
      <c r="G182" s="271"/>
      <c r="H182" s="292" t="s">
        <v>475</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35">
      <c r="A183" s="246"/>
      <c r="B183" s="255"/>
      <c r="C183" s="248">
        <f t="shared" si="28"/>
        <v>4</v>
      </c>
      <c r="D183" s="271"/>
      <c r="E183" s="328"/>
      <c r="F183" s="328"/>
      <c r="G183" s="271"/>
      <c r="H183" s="292" t="s">
        <v>476</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35">
      <c r="A184" s="246"/>
      <c r="B184" s="255"/>
      <c r="C184" s="248">
        <f t="shared" si="28"/>
        <v>4</v>
      </c>
      <c r="D184" s="271"/>
      <c r="E184" s="328"/>
      <c r="F184" s="328"/>
      <c r="G184" s="271"/>
      <c r="H184" s="292" t="s">
        <v>477</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15" customHeight="1" outlineLevel="2" collapsed="1" x14ac:dyDescent="0.3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402</v>
      </c>
      <c r="AR185" s="258"/>
      <c r="AS185" s="246"/>
      <c r="AT185" s="246"/>
      <c r="AU185" s="246"/>
    </row>
    <row r="186" spans="1:47" ht="5.15" hidden="1" customHeight="1" outlineLevel="3" x14ac:dyDescent="0.35">
      <c r="A186" s="246"/>
      <c r="B186" s="255"/>
      <c r="C186" s="248">
        <f>INT($C$29)+3.005</f>
        <v>4.0049999999999999</v>
      </c>
      <c r="D186" s="271" t="s">
        <v>398</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35">
      <c r="A187" s="246"/>
      <c r="B187" s="255"/>
      <c r="C187" s="248">
        <f>INT($C$29)+2</f>
        <v>3</v>
      </c>
      <c r="D187" s="271"/>
      <c r="E187" s="328"/>
      <c r="F187" s="328"/>
      <c r="G187" s="271"/>
      <c r="H187" s="292" t="s">
        <v>886</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15" customHeight="1" outlineLevel="2" x14ac:dyDescent="0.3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402</v>
      </c>
      <c r="AR188" s="258"/>
      <c r="AS188" s="246"/>
      <c r="AT188" s="246"/>
      <c r="AU188" s="246"/>
    </row>
    <row r="189" spans="1:47" outlineLevel="1" x14ac:dyDescent="0.35">
      <c r="A189" s="246"/>
      <c r="B189" s="255"/>
      <c r="C189" s="248">
        <f>INT($C$29)+1</f>
        <v>2</v>
      </c>
      <c r="D189" s="271"/>
      <c r="E189" s="328"/>
      <c r="F189" s="328"/>
      <c r="G189" s="271"/>
      <c r="H189" s="288" t="s">
        <v>478</v>
      </c>
      <c r="I189" s="289"/>
      <c r="J189" s="316" t="s">
        <v>371</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15" hidden="1" customHeight="1" outlineLevel="3" x14ac:dyDescent="0.35">
      <c r="A190" s="246"/>
      <c r="B190" s="255"/>
      <c r="C190" s="248">
        <f>INT($C$29)+3.005</f>
        <v>4.0049999999999999</v>
      </c>
      <c r="D190" s="271" t="s">
        <v>398</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6" outlineLevel="2" x14ac:dyDescent="0.35">
      <c r="A191" s="246"/>
      <c r="B191" s="255"/>
      <c r="C191" s="248">
        <f>INT($C$29)+2</f>
        <v>3</v>
      </c>
      <c r="D191" s="271"/>
      <c r="E191" s="328"/>
      <c r="F191" s="328"/>
      <c r="G191" s="271"/>
      <c r="H191" s="276" t="s">
        <v>480</v>
      </c>
      <c r="I191" s="292"/>
      <c r="J191" s="317">
        <v>50</v>
      </c>
      <c r="K191" s="276"/>
      <c r="L191" s="276"/>
      <c r="M191" s="276" t="s">
        <v>481</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35">
      <c r="A192" s="246"/>
      <c r="B192" s="255"/>
      <c r="C192" s="248">
        <f>INT($C$29)+2</f>
        <v>3</v>
      </c>
      <c r="D192" s="271"/>
      <c r="E192" s="328"/>
      <c r="F192" s="328"/>
      <c r="G192" s="271"/>
      <c r="H192" s="276" t="s">
        <v>482</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35">
      <c r="A193" s="246"/>
      <c r="B193" s="255"/>
      <c r="C193" s="248">
        <f>INT($C$29)+2</f>
        <v>3</v>
      </c>
      <c r="D193" s="271"/>
      <c r="E193" s="328"/>
      <c r="F193" s="328"/>
      <c r="G193" s="271"/>
      <c r="H193" s="276"/>
      <c r="I193" s="292"/>
      <c r="J193" s="276" t="s">
        <v>483</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35">
      <c r="A194" s="246"/>
      <c r="B194" s="255"/>
      <c r="C194" s="248">
        <f t="shared" ref="C194:C202" si="29">INT($C$29)+3</f>
        <v>4</v>
      </c>
      <c r="D194" s="271"/>
      <c r="E194" s="328"/>
      <c r="F194" s="328"/>
      <c r="G194" s="271"/>
      <c r="H194" s="278" t="s">
        <v>484</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35">
      <c r="A195" s="246"/>
      <c r="B195" s="255"/>
      <c r="C195" s="248">
        <f t="shared" si="29"/>
        <v>4</v>
      </c>
      <c r="D195" s="271"/>
      <c r="E195" s="328"/>
      <c r="F195" s="328"/>
      <c r="G195" s="271"/>
      <c r="H195" s="278" t="s">
        <v>485</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35">
      <c r="A196" s="246"/>
      <c r="B196" s="255"/>
      <c r="C196" s="248">
        <f t="shared" si="29"/>
        <v>4</v>
      </c>
      <c r="D196" s="271"/>
      <c r="E196" s="328"/>
      <c r="F196" s="328"/>
      <c r="G196" s="271"/>
      <c r="H196" s="278" t="s">
        <v>486</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35">
      <c r="A197" s="246"/>
      <c r="B197" s="255"/>
      <c r="C197" s="248">
        <f t="shared" si="29"/>
        <v>4</v>
      </c>
      <c r="D197" s="271"/>
      <c r="E197" s="328"/>
      <c r="F197" s="328"/>
      <c r="G197" s="271"/>
      <c r="H197" s="278" t="s">
        <v>487</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35">
      <c r="A198" s="246"/>
      <c r="B198" s="255"/>
      <c r="C198" s="248">
        <f t="shared" si="29"/>
        <v>4</v>
      </c>
      <c r="D198" s="271"/>
      <c r="E198" s="328"/>
      <c r="F198" s="328"/>
      <c r="G198" s="271"/>
      <c r="H198" s="278" t="s">
        <v>488</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35">
      <c r="A199" s="246"/>
      <c r="B199" s="255"/>
      <c r="C199" s="248">
        <f t="shared" si="29"/>
        <v>4</v>
      </c>
      <c r="D199" s="271"/>
      <c r="E199" s="328"/>
      <c r="F199" s="328"/>
      <c r="G199" s="271"/>
      <c r="H199" s="278" t="s">
        <v>489</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35">
      <c r="A200" s="246"/>
      <c r="B200" s="255"/>
      <c r="C200" s="248">
        <f t="shared" si="29"/>
        <v>4</v>
      </c>
      <c r="D200" s="271"/>
      <c r="E200" s="328"/>
      <c r="F200" s="328"/>
      <c r="G200" s="271"/>
      <c r="H200" s="278" t="s">
        <v>490</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3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35">
      <c r="A202" s="246"/>
      <c r="B202" s="255"/>
      <c r="C202" s="248">
        <f t="shared" si="29"/>
        <v>4</v>
      </c>
      <c r="D202" s="271"/>
      <c r="E202" s="328"/>
      <c r="F202" s="328"/>
      <c r="G202" s="271"/>
      <c r="H202" s="278" t="s">
        <v>491</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15" customHeight="1" outlineLevel="2" x14ac:dyDescent="0.3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402</v>
      </c>
      <c r="AR203" s="258"/>
      <c r="AS203" s="246"/>
      <c r="AT203" s="246"/>
      <c r="AU203" s="246"/>
    </row>
    <row r="204" spans="1:47" outlineLevel="1" x14ac:dyDescent="0.35">
      <c r="A204" s="246"/>
      <c r="B204" s="255"/>
      <c r="C204" s="248">
        <f>INT($C$29)+1</f>
        <v>2</v>
      </c>
      <c r="D204" s="271"/>
      <c r="E204" s="328"/>
      <c r="F204" s="328"/>
      <c r="G204" s="271"/>
      <c r="H204" s="288" t="s">
        <v>492</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15" hidden="1" customHeight="1" outlineLevel="3" x14ac:dyDescent="0.35">
      <c r="A205" s="246"/>
      <c r="B205" s="255"/>
      <c r="C205" s="248">
        <f>INT($C$29)+3.005</f>
        <v>4.0049999999999999</v>
      </c>
      <c r="D205" s="271" t="s">
        <v>398</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35">
      <c r="A206" s="246"/>
      <c r="B206" s="255"/>
      <c r="C206" s="248">
        <f>INT($C$29)+2</f>
        <v>3</v>
      </c>
      <c r="D206" s="271"/>
      <c r="E206" s="328"/>
      <c r="F206" s="328"/>
      <c r="G206" s="271"/>
      <c r="H206" s="276" t="s">
        <v>493</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15" customHeight="1" outlineLevel="2" x14ac:dyDescent="0.3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402</v>
      </c>
      <c r="AR207" s="258"/>
      <c r="AS207" s="246"/>
      <c r="AT207" s="246"/>
      <c r="AU207" s="246"/>
    </row>
    <row r="208" spans="1:47" outlineLevel="1" x14ac:dyDescent="0.35">
      <c r="A208" s="246"/>
      <c r="B208" s="255"/>
      <c r="C208" s="248">
        <f>INT($C$29)+1</f>
        <v>2</v>
      </c>
      <c r="D208" s="271"/>
      <c r="E208" s="328"/>
      <c r="F208" s="328"/>
      <c r="G208" s="271"/>
      <c r="H208" s="288" t="s">
        <v>494</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15" hidden="1" customHeight="1" outlineLevel="3" x14ac:dyDescent="0.35">
      <c r="A209" s="246"/>
      <c r="B209" s="255"/>
      <c r="C209" s="248">
        <f>INT($C$29)+3.005</f>
        <v>4.0049999999999999</v>
      </c>
      <c r="D209" s="271" t="s">
        <v>398</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35">
      <c r="A210" s="246"/>
      <c r="B210" s="255"/>
      <c r="C210" s="248">
        <f>INT($C$29)+2</f>
        <v>3</v>
      </c>
      <c r="D210" s="271"/>
      <c r="E210" s="328"/>
      <c r="F210" s="328"/>
      <c r="G210" s="271"/>
      <c r="H210" s="276" t="s">
        <v>495</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3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35">
      <c r="A212" s="246"/>
      <c r="B212" s="255"/>
      <c r="C212" s="248">
        <f>INT($C$29)+3</f>
        <v>4</v>
      </c>
      <c r="D212" s="271"/>
      <c r="E212" s="328"/>
      <c r="F212" s="328"/>
      <c r="G212" s="271"/>
      <c r="H212" s="276" t="s">
        <v>496</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35">
      <c r="A213" s="246"/>
      <c r="B213" s="255"/>
      <c r="C213" s="248">
        <f>INT($C$29)+3</f>
        <v>4</v>
      </c>
      <c r="D213" s="271"/>
      <c r="E213" s="328"/>
      <c r="F213" s="328"/>
      <c r="G213" s="271"/>
      <c r="H213" s="276"/>
      <c r="I213" s="292" t="s">
        <v>497</v>
      </c>
      <c r="J213" s="292" t="s">
        <v>498</v>
      </c>
      <c r="K213" s="292" t="s">
        <v>746</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3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15" customHeight="1" outlineLevel="2" x14ac:dyDescent="0.3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402</v>
      </c>
      <c r="AR215" s="258"/>
      <c r="AS215" s="246"/>
      <c r="AT215" s="246"/>
      <c r="AU215" s="246"/>
    </row>
    <row r="216" spans="1:47" ht="15" customHeight="1" outlineLevel="1" x14ac:dyDescent="0.35">
      <c r="A216" s="246"/>
      <c r="B216" s="255"/>
      <c r="C216" s="248">
        <f>INT($C$29)+1</f>
        <v>2</v>
      </c>
      <c r="D216" s="271"/>
      <c r="E216" s="328"/>
      <c r="F216" s="328"/>
      <c r="G216" s="271"/>
      <c r="H216" s="288" t="s">
        <v>945</v>
      </c>
      <c r="I216" s="289"/>
      <c r="J216" s="633" t="s">
        <v>947</v>
      </c>
      <c r="K216" s="633" t="s">
        <v>947</v>
      </c>
      <c r="L216" s="633" t="s">
        <v>946</v>
      </c>
      <c r="M216" s="633" t="s">
        <v>946</v>
      </c>
      <c r="N216" s="305"/>
      <c r="O216" s="305" t="s">
        <v>970</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15" hidden="1" customHeight="1" outlineLevel="3" x14ac:dyDescent="0.35">
      <c r="A217" s="246"/>
      <c r="B217" s="255"/>
      <c r="C217" s="248">
        <f>INT($C$29)+3.005</f>
        <v>4.0049999999999999</v>
      </c>
      <c r="D217" s="271" t="s">
        <v>398</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3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3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3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3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3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15" customHeight="1" outlineLevel="2" x14ac:dyDescent="0.3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402</v>
      </c>
      <c r="AR223" s="258"/>
      <c r="AS223" s="246"/>
      <c r="AT223" s="246"/>
      <c r="AU223" s="246"/>
    </row>
    <row r="224" spans="1:47" ht="5.15" customHeight="1" outlineLevel="2" x14ac:dyDescent="0.3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15" customHeight="1" outlineLevel="1" x14ac:dyDescent="0.3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15" customHeight="1" x14ac:dyDescent="0.3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3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3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15" customHeight="1" thickBot="1" x14ac:dyDescent="0.4">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15" customHeight="1" outlineLevel="1" collapsed="1" x14ac:dyDescent="0.3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3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49999999999999" customHeight="1" x14ac:dyDescent="0.35">
      <c r="A232" s="246"/>
      <c r="B232" s="255"/>
      <c r="C232" s="248">
        <v>1.02</v>
      </c>
      <c r="D232" s="259"/>
      <c r="E232" s="321" t="s">
        <v>389</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49999999999999" customHeight="1" outlineLevel="1" x14ac:dyDescent="0.35">
      <c r="A233" s="246"/>
      <c r="B233" s="255"/>
      <c r="C233" s="248">
        <f>INT($C$232)+1.02</f>
        <v>2.02</v>
      </c>
      <c r="D233" s="259"/>
      <c r="E233" s="321" t="s">
        <v>391</v>
      </c>
      <c r="F233" s="325">
        <v>1</v>
      </c>
      <c r="G233" s="264"/>
      <c r="H233" s="265" t="s">
        <v>500</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15" customHeight="1" outlineLevel="2" x14ac:dyDescent="0.3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3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3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35">
      <c r="A237" s="246"/>
      <c r="B237" s="255"/>
      <c r="C237" s="248">
        <f>INT($C$232)+2</f>
        <v>3</v>
      </c>
      <c r="D237" s="256"/>
      <c r="E237" s="328"/>
      <c r="F237" s="328"/>
      <c r="G237" s="256"/>
      <c r="H237" s="270"/>
      <c r="I237" s="270"/>
      <c r="J237" s="270"/>
      <c r="K237" s="329" t="s">
        <v>432</v>
      </c>
      <c r="L237" s="329"/>
      <c r="M237" s="329"/>
      <c r="N237" s="329" t="s">
        <v>433</v>
      </c>
      <c r="O237" s="329"/>
      <c r="P237" s="329"/>
      <c r="Q237" s="329"/>
      <c r="R237" s="329" t="s">
        <v>435</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35">
      <c r="A238" s="246"/>
      <c r="B238" s="255"/>
      <c r="C238" s="248">
        <f>INT($C$232)+2</f>
        <v>3</v>
      </c>
      <c r="D238" s="256"/>
      <c r="E238" s="328"/>
      <c r="F238" s="328"/>
      <c r="G238" s="256"/>
      <c r="H238" s="270"/>
      <c r="I238" s="270"/>
      <c r="J238" s="270"/>
      <c r="K238" s="318" t="s">
        <v>14</v>
      </c>
      <c r="L238" s="318" t="s">
        <v>501</v>
      </c>
      <c r="M238" s="318" t="s">
        <v>4</v>
      </c>
      <c r="N238" s="318" t="s">
        <v>502</v>
      </c>
      <c r="O238" s="318" t="s">
        <v>503</v>
      </c>
      <c r="P238" s="318" t="s">
        <v>504</v>
      </c>
      <c r="Q238" s="318" t="s">
        <v>505</v>
      </c>
      <c r="R238" s="318" t="s">
        <v>502</v>
      </c>
      <c r="S238" s="318" t="s">
        <v>503</v>
      </c>
      <c r="T238" s="318" t="s">
        <v>504</v>
      </c>
      <c r="U238" s="318" t="s">
        <v>505</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9" customHeight="1" outlineLevel="2" collapsed="1" x14ac:dyDescent="0.35">
      <c r="A239" s="246"/>
      <c r="B239" s="255" t="s">
        <v>395</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35">
      <c r="A240" s="246"/>
      <c r="B240" s="255"/>
      <c r="C240" s="248">
        <f>INT(MAX($C$244:$C$357))</f>
        <v>4</v>
      </c>
      <c r="D240" s="271"/>
      <c r="E240" s="328"/>
      <c r="F240" s="328"/>
      <c r="G240" s="271"/>
      <c r="H240" s="328" t="s">
        <v>506</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35">
      <c r="A241" s="246"/>
      <c r="B241" s="255" t="s">
        <v>396</v>
      </c>
      <c r="C241" s="248">
        <f>INT(MAX($C$244:$C$357))+1</f>
        <v>5</v>
      </c>
      <c r="D241" s="271" t="s">
        <v>397</v>
      </c>
      <c r="E241" s="328"/>
      <c r="F241" s="328"/>
      <c r="G241" s="271"/>
      <c r="H241" s="328" t="s">
        <v>507</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35">
      <c r="A242" s="246"/>
      <c r="B242" s="255" t="s">
        <v>396</v>
      </c>
      <c r="C242" s="248">
        <f>INT(MAX($C$244:$C$357))+1</f>
        <v>5</v>
      </c>
      <c r="D242" s="271" t="s">
        <v>397</v>
      </c>
      <c r="E242" s="328"/>
      <c r="F242" s="328"/>
      <c r="G242" s="271"/>
      <c r="H242" s="328" t="s">
        <v>1049</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35">
      <c r="A243" s="246"/>
      <c r="B243" s="255"/>
      <c r="C243" s="248">
        <f>INT($C$232)+1</f>
        <v>2</v>
      </c>
      <c r="D243" s="271"/>
      <c r="E243" s="328"/>
      <c r="F243" s="328"/>
      <c r="G243" s="271"/>
      <c r="H243" s="331" t="s">
        <v>508</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15" hidden="1" customHeight="1" outlineLevel="3" x14ac:dyDescent="0.35">
      <c r="A244" s="246"/>
      <c r="B244" s="255"/>
      <c r="C244" s="248">
        <f>INT($C$232)+3.005</f>
        <v>4.0049999999999999</v>
      </c>
      <c r="D244" s="271" t="s">
        <v>398</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35">
      <c r="A245" s="246"/>
      <c r="B245" s="255"/>
      <c r="C245" s="248">
        <f>INT($C$232)+2</f>
        <v>3</v>
      </c>
      <c r="D245" s="271"/>
      <c r="E245" s="328"/>
      <c r="F245" s="328"/>
      <c r="G245" s="271"/>
      <c r="H245" s="275" t="s">
        <v>509</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35">
      <c r="A246" s="246"/>
      <c r="B246" s="255"/>
      <c r="C246" s="248">
        <f>INT($C$232)+2</f>
        <v>3</v>
      </c>
      <c r="D246" s="271"/>
      <c r="E246" s="328"/>
      <c r="F246" s="328"/>
      <c r="G246" s="271"/>
      <c r="H246" s="276" t="s">
        <v>510</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3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15" customHeight="1" outlineLevel="2" x14ac:dyDescent="0.3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402</v>
      </c>
      <c r="AR248" s="258"/>
      <c r="AS248" s="246"/>
      <c r="AT248" s="246"/>
      <c r="AU248" s="246"/>
    </row>
    <row r="249" spans="1:47" outlineLevel="1" x14ac:dyDescent="0.35">
      <c r="A249" s="246"/>
      <c r="B249" s="255"/>
      <c r="C249" s="248">
        <f>INT($C$232)+1</f>
        <v>2</v>
      </c>
      <c r="D249" s="271"/>
      <c r="E249" s="328"/>
      <c r="F249" s="328"/>
      <c r="G249" s="271"/>
      <c r="H249" s="331" t="s">
        <v>511</v>
      </c>
      <c r="I249" s="261" t="s">
        <v>512</v>
      </c>
      <c r="J249" s="334"/>
      <c r="K249" s="261" t="s">
        <v>513</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15" hidden="1" customHeight="1" outlineLevel="3" x14ac:dyDescent="0.35">
      <c r="A250" s="246"/>
      <c r="B250" s="255"/>
      <c r="C250" s="248">
        <f>INT($C$232)+3.005</f>
        <v>4.0049999999999999</v>
      </c>
      <c r="D250" s="271" t="s">
        <v>398</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35">
      <c r="A251" s="246"/>
      <c r="B251" s="255"/>
      <c r="C251" s="248">
        <f>INT($C$232)+2</f>
        <v>3</v>
      </c>
      <c r="D251" s="271"/>
      <c r="E251" s="328"/>
      <c r="F251" s="328"/>
      <c r="G251" s="271"/>
      <c r="H251" s="335" t="s">
        <v>842</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514</v>
      </c>
      <c r="X251" s="298"/>
      <c r="Y251" s="298"/>
      <c r="Z251" s="298"/>
      <c r="AA251" s="298"/>
      <c r="AB251" s="276"/>
      <c r="AC251" s="967" t="s">
        <v>515</v>
      </c>
      <c r="AD251" s="968"/>
      <c r="AE251" s="968"/>
      <c r="AF251" s="969"/>
      <c r="AG251" s="276"/>
      <c r="AH251" s="276"/>
      <c r="AI251" s="276"/>
      <c r="AJ251" s="276"/>
      <c r="AK251" s="276"/>
      <c r="AL251" s="276"/>
      <c r="AM251" s="276"/>
      <c r="AN251" s="276"/>
      <c r="AO251" s="276"/>
      <c r="AP251" s="276"/>
      <c r="AQ251" s="271"/>
      <c r="AR251" s="258"/>
      <c r="AS251" s="246"/>
      <c r="AT251" s="246"/>
      <c r="AU251" s="246"/>
    </row>
    <row r="252" spans="1:47" outlineLevel="2" x14ac:dyDescent="0.35">
      <c r="A252" s="246"/>
      <c r="B252" s="255"/>
      <c r="C252" s="248">
        <f>INT($C$232)+2</f>
        <v>3</v>
      </c>
      <c r="D252" s="271"/>
      <c r="E252" s="328"/>
      <c r="F252" s="328"/>
      <c r="G252" s="271"/>
      <c r="H252" s="550" t="s">
        <v>841</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70"/>
      <c r="AD252" s="971"/>
      <c r="AE252" s="971"/>
      <c r="AF252" s="972"/>
      <c r="AG252" s="276"/>
      <c r="AH252" s="276"/>
      <c r="AI252" s="276"/>
      <c r="AJ252" s="276"/>
      <c r="AK252" s="276"/>
      <c r="AL252" s="276"/>
      <c r="AM252" s="276"/>
      <c r="AN252" s="276"/>
      <c r="AO252" s="276"/>
      <c r="AP252" s="276"/>
      <c r="AQ252" s="271"/>
      <c r="AR252" s="258"/>
      <c r="AS252" s="246"/>
      <c r="AT252" s="246"/>
      <c r="AU252" s="246"/>
    </row>
    <row r="253" spans="1:47" outlineLevel="2" x14ac:dyDescent="0.35">
      <c r="A253" s="246"/>
      <c r="B253" s="255"/>
      <c r="C253" s="248">
        <f>INT($C$232)+2</f>
        <v>3</v>
      </c>
      <c r="D253" s="271"/>
      <c r="E253" s="328"/>
      <c r="F253" s="328"/>
      <c r="G253" s="271"/>
      <c r="H253" s="338" t="s">
        <v>840</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73"/>
      <c r="AD253" s="974"/>
      <c r="AE253" s="974"/>
      <c r="AF253" s="975"/>
      <c r="AG253" s="292"/>
      <c r="AH253" s="292"/>
      <c r="AI253" s="292"/>
      <c r="AJ253" s="292"/>
      <c r="AK253" s="292"/>
      <c r="AL253" s="292"/>
      <c r="AM253" s="292"/>
      <c r="AN253" s="292"/>
      <c r="AO253" s="292"/>
      <c r="AP253" s="292"/>
      <c r="AQ253" s="271"/>
      <c r="AR253" s="258"/>
      <c r="AS253" s="246"/>
      <c r="AT253" s="246"/>
      <c r="AU253" s="246"/>
    </row>
    <row r="254" spans="1:47" outlineLevel="2" x14ac:dyDescent="0.35">
      <c r="A254" s="246"/>
      <c r="B254" s="255"/>
      <c r="C254" s="248">
        <f>INT($C$232)+3</f>
        <v>4</v>
      </c>
      <c r="D254" s="271"/>
      <c r="E254" s="328"/>
      <c r="F254" s="328"/>
      <c r="G254" s="271"/>
      <c r="H254" s="275" t="s">
        <v>516</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7" t="s">
        <v>517</v>
      </c>
      <c r="AD254" s="968"/>
      <c r="AE254" s="968"/>
      <c r="AF254" s="969"/>
      <c r="AG254" s="276"/>
      <c r="AH254" s="276"/>
      <c r="AI254" s="276"/>
      <c r="AJ254" s="276"/>
      <c r="AK254" s="276"/>
      <c r="AL254" s="276"/>
      <c r="AM254" s="276"/>
      <c r="AN254" s="276"/>
      <c r="AO254" s="276"/>
      <c r="AP254" s="276"/>
      <c r="AQ254" s="271"/>
      <c r="AR254" s="258"/>
      <c r="AS254" s="246"/>
      <c r="AT254" s="246"/>
      <c r="AU254" s="246"/>
    </row>
    <row r="255" spans="1:47" outlineLevel="2" x14ac:dyDescent="0.35">
      <c r="A255" s="246"/>
      <c r="B255" s="255"/>
      <c r="C255" s="248">
        <f>INT($C$232)+3</f>
        <v>4</v>
      </c>
      <c r="D255" s="271"/>
      <c r="E255" s="328"/>
      <c r="F255" s="328"/>
      <c r="G255" s="271"/>
      <c r="H255" s="276" t="s">
        <v>518</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73"/>
      <c r="AD255" s="974"/>
      <c r="AE255" s="974"/>
      <c r="AF255" s="975"/>
      <c r="AG255" s="276"/>
      <c r="AH255" s="276"/>
      <c r="AI255" s="276"/>
      <c r="AJ255" s="276"/>
      <c r="AK255" s="276"/>
      <c r="AL255" s="276"/>
      <c r="AM255" s="276"/>
      <c r="AN255" s="276"/>
      <c r="AO255" s="276"/>
      <c r="AP255" s="276"/>
      <c r="AQ255" s="271"/>
      <c r="AR255" s="258"/>
      <c r="AS255" s="246"/>
      <c r="AT255" s="246"/>
      <c r="AU255" s="246"/>
    </row>
    <row r="256" spans="1:47" outlineLevel="2" x14ac:dyDescent="0.35">
      <c r="A256" s="246"/>
      <c r="B256" s="255"/>
      <c r="C256" s="248">
        <f>INT($C$232)+2</f>
        <v>3</v>
      </c>
      <c r="D256" s="271"/>
      <c r="E256" s="328" t="s">
        <v>519</v>
      </c>
      <c r="F256" s="328"/>
      <c r="G256" s="271"/>
      <c r="H256" s="341" t="s">
        <v>520</v>
      </c>
      <c r="I256" s="299" t="s">
        <v>521</v>
      </c>
      <c r="J256" s="342"/>
      <c r="K256" s="279">
        <f>COUNTA($H$257:$H$312)</f>
        <v>3</v>
      </c>
      <c r="L256" s="279">
        <f>COUNTA($I$257:$I$312)/K256</f>
        <v>8</v>
      </c>
      <c r="M256" s="343">
        <v>-8</v>
      </c>
      <c r="N256" s="299" t="s">
        <v>804</v>
      </c>
      <c r="O256" s="299"/>
      <c r="P256" s="299"/>
      <c r="Q256" s="299"/>
      <c r="R256" s="299" t="s">
        <v>522</v>
      </c>
      <c r="S256" s="299"/>
      <c r="T256" s="299"/>
      <c r="U256" s="299"/>
      <c r="V256" s="276"/>
      <c r="W256" s="344" t="s">
        <v>523</v>
      </c>
      <c r="X256" s="344" t="s">
        <v>524</v>
      </c>
      <c r="Y256" s="344" t="s">
        <v>525</v>
      </c>
      <c r="Z256" s="344" t="s">
        <v>526</v>
      </c>
      <c r="AA256" s="345"/>
      <c r="AB256" s="276"/>
      <c r="AC256" s="344" t="s">
        <v>523</v>
      </c>
      <c r="AD256" s="344" t="s">
        <v>524</v>
      </c>
      <c r="AE256" s="344" t="s">
        <v>525</v>
      </c>
      <c r="AF256" s="344" t="s">
        <v>526</v>
      </c>
      <c r="AG256" s="276"/>
      <c r="AH256" s="276"/>
      <c r="AI256" s="276"/>
      <c r="AJ256" s="276"/>
      <c r="AK256" s="276"/>
      <c r="AL256" s="276"/>
      <c r="AM256" s="276"/>
      <c r="AN256" s="276"/>
      <c r="AO256" s="276"/>
      <c r="AP256" s="276"/>
      <c r="AQ256" s="271"/>
      <c r="AR256" s="258"/>
      <c r="AS256" s="246"/>
      <c r="AT256" s="246"/>
      <c r="AU256" s="246"/>
    </row>
    <row r="257" spans="1:47" outlineLevel="2" x14ac:dyDescent="0.35">
      <c r="A257" s="246"/>
      <c r="B257" s="255"/>
      <c r="C257" s="248">
        <f>INT($C$232)+2</f>
        <v>3</v>
      </c>
      <c r="D257" s="271"/>
      <c r="E257" s="328">
        <v>1</v>
      </c>
      <c r="F257" s="328"/>
      <c r="G257" s="271"/>
      <c r="H257" s="292" t="str">
        <f>H$251</f>
        <v>Aut</v>
      </c>
      <c r="I257" s="346">
        <v>0</v>
      </c>
      <c r="J257" s="347" t="s">
        <v>527</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35">
      <c r="A258" s="246"/>
      <c r="B258" s="255"/>
      <c r="C258" s="248">
        <f>INT($C$232)+3</f>
        <v>4</v>
      </c>
      <c r="D258" s="271"/>
      <c r="E258" s="328">
        <v>1</v>
      </c>
      <c r="F258" s="328"/>
      <c r="G258" s="271"/>
      <c r="H258" s="276"/>
      <c r="I258" s="346">
        <v>1</v>
      </c>
      <c r="J258" s="356" t="s">
        <v>528</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35">
      <c r="A259" s="246"/>
      <c r="B259" s="255"/>
      <c r="C259" s="248">
        <f t="shared" ref="C259:C264" si="38">INT($C$232+3)</f>
        <v>4</v>
      </c>
      <c r="D259" s="271"/>
      <c r="E259" s="328">
        <v>1</v>
      </c>
      <c r="F259" s="328"/>
      <c r="G259" s="271"/>
      <c r="H259" s="276"/>
      <c r="I259" s="346">
        <v>2</v>
      </c>
      <c r="J259" s="362" t="s">
        <v>529</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35">
      <c r="A260" s="246"/>
      <c r="B260" s="255"/>
      <c r="C260" s="248">
        <f t="shared" si="38"/>
        <v>4</v>
      </c>
      <c r="D260" s="271"/>
      <c r="E260" s="328">
        <v>1</v>
      </c>
      <c r="F260" s="328"/>
      <c r="G260" s="271"/>
      <c r="H260" s="276"/>
      <c r="I260" s="276">
        <v>3</v>
      </c>
      <c r="J260" s="275" t="s">
        <v>530</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35">
      <c r="A261" s="246"/>
      <c r="B261" s="255"/>
      <c r="C261" s="248">
        <f t="shared" si="38"/>
        <v>4</v>
      </c>
      <c r="D261" s="271"/>
      <c r="E261" s="328">
        <v>1</v>
      </c>
      <c r="F261" s="328"/>
      <c r="G261" s="271"/>
      <c r="H261" s="276"/>
      <c r="I261" s="276">
        <v>4</v>
      </c>
      <c r="J261" s="276" t="s">
        <v>531</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35">
      <c r="A262" s="246"/>
      <c r="B262" s="255"/>
      <c r="C262" s="248">
        <f t="shared" si="38"/>
        <v>4</v>
      </c>
      <c r="D262" s="271"/>
      <c r="E262" s="328">
        <v>1</v>
      </c>
      <c r="F262" s="328"/>
      <c r="G262" s="271"/>
      <c r="H262" s="276"/>
      <c r="I262" s="276">
        <v>5</v>
      </c>
      <c r="J262" s="276" t="s">
        <v>532</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35">
      <c r="A263" s="246"/>
      <c r="B263" s="255"/>
      <c r="C263" s="248">
        <f t="shared" si="38"/>
        <v>4</v>
      </c>
      <c r="D263" s="271"/>
      <c r="E263" s="328">
        <v>1</v>
      </c>
      <c r="F263" s="328"/>
      <c r="G263" s="271"/>
      <c r="H263" s="276"/>
      <c r="I263" s="276">
        <v>6</v>
      </c>
      <c r="J263" s="276" t="s">
        <v>533</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35">
      <c r="A264" s="246"/>
      <c r="B264" s="255"/>
      <c r="C264" s="248">
        <f t="shared" si="38"/>
        <v>4</v>
      </c>
      <c r="D264" s="271"/>
      <c r="E264" s="328">
        <v>1</v>
      </c>
      <c r="F264" s="328"/>
      <c r="G264" s="271"/>
      <c r="H264" s="276"/>
      <c r="I264" s="276">
        <v>7</v>
      </c>
      <c r="J264" s="276" t="s">
        <v>534</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35">
      <c r="A265" s="246"/>
      <c r="B265" s="255"/>
      <c r="C265" s="248">
        <f>INT($C$232)+2</f>
        <v>3</v>
      </c>
      <c r="D265" s="271"/>
      <c r="E265" s="328">
        <v>2</v>
      </c>
      <c r="F265" s="328"/>
      <c r="G265" s="271"/>
      <c r="H265" s="292" t="str">
        <f>H$252</f>
        <v>Win</v>
      </c>
      <c r="I265" s="276">
        <v>0</v>
      </c>
      <c r="J265" s="347" t="s">
        <v>527</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35">
      <c r="A266" s="246"/>
      <c r="B266" s="255"/>
      <c r="C266" s="248">
        <f>INT($C$232)+3</f>
        <v>4</v>
      </c>
      <c r="D266" s="271"/>
      <c r="E266" s="328">
        <v>2</v>
      </c>
      <c r="F266" s="328"/>
      <c r="G266" s="271"/>
      <c r="H266" s="276"/>
      <c r="I266" s="276">
        <v>1</v>
      </c>
      <c r="J266" s="356" t="s">
        <v>528</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35">
      <c r="A267" s="246"/>
      <c r="B267" s="255"/>
      <c r="C267" s="248">
        <f t="shared" ref="C267:C272" si="40">INT($C$232+3)</f>
        <v>4</v>
      </c>
      <c r="D267" s="271"/>
      <c r="E267" s="328">
        <v>2</v>
      </c>
      <c r="F267" s="328"/>
      <c r="G267" s="271"/>
      <c r="H267" s="276"/>
      <c r="I267" s="276">
        <v>2</v>
      </c>
      <c r="J267" s="356" t="s">
        <v>535</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35">
      <c r="A268" s="246"/>
      <c r="B268" s="255"/>
      <c r="C268" s="248">
        <f t="shared" si="40"/>
        <v>4</v>
      </c>
      <c r="D268" s="271"/>
      <c r="E268" s="328">
        <v>2</v>
      </c>
      <c r="F268" s="328"/>
      <c r="G268" s="271"/>
      <c r="H268" s="276"/>
      <c r="I268" s="276">
        <v>3</v>
      </c>
      <c r="J268" s="356" t="s">
        <v>536</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35">
      <c r="A269" s="246"/>
      <c r="B269" s="255"/>
      <c r="C269" s="248">
        <f t="shared" si="40"/>
        <v>4</v>
      </c>
      <c r="D269" s="271"/>
      <c r="E269" s="328">
        <v>2</v>
      </c>
      <c r="F269" s="328"/>
      <c r="G269" s="271"/>
      <c r="H269" s="276"/>
      <c r="I269" s="276">
        <v>4</v>
      </c>
      <c r="J269" s="356" t="s">
        <v>537</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35">
      <c r="A270" s="246"/>
      <c r="B270" s="255"/>
      <c r="C270" s="248">
        <f t="shared" si="40"/>
        <v>4</v>
      </c>
      <c r="D270" s="271"/>
      <c r="E270" s="328">
        <v>2</v>
      </c>
      <c r="F270" s="328"/>
      <c r="G270" s="271"/>
      <c r="H270" s="276"/>
      <c r="I270" s="276">
        <v>5</v>
      </c>
      <c r="J270" s="356" t="s">
        <v>538</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35">
      <c r="A271" s="246"/>
      <c r="B271" s="255"/>
      <c r="C271" s="248">
        <f t="shared" si="40"/>
        <v>4</v>
      </c>
      <c r="D271" s="271"/>
      <c r="E271" s="328">
        <v>2</v>
      </c>
      <c r="F271" s="328"/>
      <c r="G271" s="271"/>
      <c r="H271" s="276"/>
      <c r="I271" s="276">
        <v>6</v>
      </c>
      <c r="J271" s="356" t="s">
        <v>539</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35">
      <c r="A272" s="246"/>
      <c r="B272" s="255"/>
      <c r="C272" s="248">
        <f t="shared" si="40"/>
        <v>4</v>
      </c>
      <c r="D272" s="271"/>
      <c r="E272" s="328">
        <v>2</v>
      </c>
      <c r="F272" s="328"/>
      <c r="G272" s="271"/>
      <c r="H272" s="276"/>
      <c r="I272" s="276">
        <v>7</v>
      </c>
      <c r="J272" s="552" t="s">
        <v>540</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35">
      <c r="A273" s="246"/>
      <c r="B273" s="255"/>
      <c r="C273" s="248">
        <f>INT($C$232)+2</f>
        <v>3</v>
      </c>
      <c r="D273" s="271"/>
      <c r="E273" s="328">
        <v>3</v>
      </c>
      <c r="F273" s="328"/>
      <c r="G273" s="271"/>
      <c r="H273" s="292" t="str">
        <f>H$253</f>
        <v>Spr</v>
      </c>
      <c r="I273" s="346">
        <v>0</v>
      </c>
      <c r="J273" s="553" t="s">
        <v>527</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35">
      <c r="A274" s="246"/>
      <c r="B274" s="255"/>
      <c r="C274" s="248">
        <f>INT($C$232)+3</f>
        <v>4</v>
      </c>
      <c r="D274" s="271"/>
      <c r="E274" s="328">
        <v>3</v>
      </c>
      <c r="F274" s="328"/>
      <c r="G274" s="271"/>
      <c r="H274" s="276"/>
      <c r="I274" s="346">
        <v>1</v>
      </c>
      <c r="J274" s="276" t="s">
        <v>528</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35">
      <c r="A275" s="246"/>
      <c r="B275" s="255"/>
      <c r="C275" s="248">
        <f t="shared" ref="C275:C280" si="42">INT($C$232+3)</f>
        <v>4</v>
      </c>
      <c r="D275" s="271"/>
      <c r="E275" s="328">
        <v>3</v>
      </c>
      <c r="F275" s="328"/>
      <c r="G275" s="271"/>
      <c r="H275" s="276"/>
      <c r="I275" s="346">
        <v>2</v>
      </c>
      <c r="J275" s="276" t="s">
        <v>535</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35">
      <c r="A276" s="246"/>
      <c r="B276" s="255"/>
      <c r="C276" s="248">
        <f t="shared" si="42"/>
        <v>4</v>
      </c>
      <c r="D276" s="271"/>
      <c r="E276" s="328">
        <v>3</v>
      </c>
      <c r="F276" s="328"/>
      <c r="G276" s="271"/>
      <c r="H276" s="276"/>
      <c r="I276" s="346">
        <v>3</v>
      </c>
      <c r="J276" s="276" t="s">
        <v>536</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35">
      <c r="A277" s="246"/>
      <c r="B277" s="255"/>
      <c r="C277" s="248">
        <f t="shared" si="42"/>
        <v>4</v>
      </c>
      <c r="D277" s="271"/>
      <c r="E277" s="328">
        <v>3</v>
      </c>
      <c r="F277" s="328"/>
      <c r="G277" s="271"/>
      <c r="H277" s="276"/>
      <c r="I277" s="346">
        <v>4</v>
      </c>
      <c r="J277" s="276" t="s">
        <v>537</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35">
      <c r="A278" s="246"/>
      <c r="B278" s="255"/>
      <c r="C278" s="248">
        <f t="shared" si="42"/>
        <v>4</v>
      </c>
      <c r="D278" s="271"/>
      <c r="E278" s="328">
        <v>3</v>
      </c>
      <c r="F278" s="328"/>
      <c r="G278" s="271"/>
      <c r="H278" s="276"/>
      <c r="I278" s="346">
        <v>5</v>
      </c>
      <c r="J278" s="276" t="s">
        <v>538</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35">
      <c r="A279" s="246"/>
      <c r="B279" s="255"/>
      <c r="C279" s="248">
        <f t="shared" si="42"/>
        <v>4</v>
      </c>
      <c r="D279" s="271"/>
      <c r="E279" s="328">
        <v>3</v>
      </c>
      <c r="F279" s="328"/>
      <c r="G279" s="271"/>
      <c r="H279" s="276"/>
      <c r="I279" s="346">
        <v>6</v>
      </c>
      <c r="J279" s="276" t="s">
        <v>539</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35">
      <c r="A280" s="246"/>
      <c r="B280" s="255"/>
      <c r="C280" s="248">
        <f t="shared" si="42"/>
        <v>4</v>
      </c>
      <c r="D280" s="271"/>
      <c r="E280" s="328">
        <v>3</v>
      </c>
      <c r="F280" s="328"/>
      <c r="G280" s="271"/>
      <c r="H280" s="276"/>
      <c r="I280" s="346">
        <v>7</v>
      </c>
      <c r="J280" s="276" t="s">
        <v>540</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3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35">
      <c r="A282" s="246"/>
      <c r="B282" s="255"/>
      <c r="C282" s="248"/>
      <c r="D282" s="271"/>
      <c r="E282" s="328"/>
      <c r="F282" s="328"/>
      <c r="G282" s="271"/>
      <c r="H282" s="276"/>
      <c r="I282" s="333"/>
      <c r="J282" s="333"/>
      <c r="K282" s="774" t="s">
        <v>1084</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3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3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3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3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3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3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3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3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3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3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3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3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3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3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3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3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3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3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3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3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3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3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3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3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3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3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3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3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3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15" customHeight="1" outlineLevel="2" x14ac:dyDescent="0.3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402</v>
      </c>
      <c r="AR312" s="258"/>
      <c r="AS312" s="246"/>
      <c r="AT312" s="246"/>
      <c r="AU312" s="246"/>
    </row>
    <row r="313" spans="1:51" outlineLevel="2" x14ac:dyDescent="0.35">
      <c r="A313" s="246"/>
      <c r="B313" s="255"/>
      <c r="C313" s="248">
        <f>INT($C$232)+2</f>
        <v>3</v>
      </c>
      <c r="D313" s="271"/>
      <c r="E313" s="328" t="s">
        <v>519</v>
      </c>
      <c r="F313" s="328"/>
      <c r="G313" s="271"/>
      <c r="H313" s="341" t="s">
        <v>520</v>
      </c>
      <c r="I313" s="299" t="s">
        <v>521</v>
      </c>
      <c r="J313" s="299"/>
      <c r="K313" s="276"/>
      <c r="L313" s="276"/>
      <c r="M313" s="276"/>
      <c r="N313" s="299" t="s">
        <v>541</v>
      </c>
      <c r="O313" s="299"/>
      <c r="P313" s="299"/>
      <c r="Q313" s="299"/>
      <c r="R313" s="276" t="s">
        <v>542</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35">
      <c r="A314" s="246"/>
      <c r="B314" s="255"/>
      <c r="C314" s="248">
        <f>INT($C$232)+2</f>
        <v>3</v>
      </c>
      <c r="D314" s="271"/>
      <c r="E314" s="328">
        <v>1</v>
      </c>
      <c r="F314" s="328"/>
      <c r="G314" s="271"/>
      <c r="H314" s="292" t="str">
        <f>H$251</f>
        <v>Aut</v>
      </c>
      <c r="I314" s="276">
        <v>0</v>
      </c>
      <c r="J314" s="276" t="s">
        <v>543</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35">
      <c r="A315" s="246"/>
      <c r="B315" s="255"/>
      <c r="C315" s="248">
        <f>INT($C$232)+3</f>
        <v>4</v>
      </c>
      <c r="D315" s="271"/>
      <c r="E315" s="328">
        <v>1</v>
      </c>
      <c r="F315" s="328"/>
      <c r="G315" s="271"/>
      <c r="H315" s="276"/>
      <c r="I315" s="276">
        <v>1</v>
      </c>
      <c r="J315" s="276" t="s">
        <v>544</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35">
      <c r="A316" s="246"/>
      <c r="B316" s="255"/>
      <c r="C316" s="248">
        <f t="shared" ref="C316:C321" si="53">INT($C$232+3)</f>
        <v>4</v>
      </c>
      <c r="D316" s="271"/>
      <c r="E316" s="328">
        <v>1</v>
      </c>
      <c r="F316" s="328"/>
      <c r="G316" s="271"/>
      <c r="H316" s="276"/>
      <c r="I316" s="276">
        <v>2</v>
      </c>
      <c r="J316" s="276" t="s">
        <v>545</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35">
      <c r="A317" s="246"/>
      <c r="B317" s="255"/>
      <c r="C317" s="248">
        <f t="shared" si="53"/>
        <v>4</v>
      </c>
      <c r="D317" s="271"/>
      <c r="E317" s="328">
        <v>1</v>
      </c>
      <c r="F317" s="328"/>
      <c r="G317" s="271"/>
      <c r="H317" s="276"/>
      <c r="I317" s="276">
        <v>3</v>
      </c>
      <c r="J317" s="276" t="s">
        <v>530</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35">
      <c r="A318" s="246"/>
      <c r="B318" s="255"/>
      <c r="C318" s="248">
        <f t="shared" si="53"/>
        <v>4</v>
      </c>
      <c r="D318" s="271"/>
      <c r="E318" s="328">
        <v>1</v>
      </c>
      <c r="F318" s="328"/>
      <c r="G318" s="271"/>
      <c r="H318" s="276"/>
      <c r="I318" s="276">
        <v>4</v>
      </c>
      <c r="J318" s="276" t="s">
        <v>531</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35">
      <c r="A319" s="246"/>
      <c r="B319" s="255"/>
      <c r="C319" s="248">
        <f t="shared" si="53"/>
        <v>4</v>
      </c>
      <c r="D319" s="271"/>
      <c r="E319" s="328">
        <v>1</v>
      </c>
      <c r="F319" s="328"/>
      <c r="G319" s="271"/>
      <c r="H319" s="276"/>
      <c r="I319" s="276">
        <v>5</v>
      </c>
      <c r="J319" s="276" t="s">
        <v>532</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35">
      <c r="A320" s="246"/>
      <c r="B320" s="255"/>
      <c r="C320" s="248">
        <f t="shared" si="53"/>
        <v>4</v>
      </c>
      <c r="D320" s="271"/>
      <c r="E320" s="328">
        <v>1</v>
      </c>
      <c r="F320" s="328"/>
      <c r="G320" s="271"/>
      <c r="H320" s="276"/>
      <c r="I320" s="276">
        <v>6</v>
      </c>
      <c r="J320" s="276" t="s">
        <v>533</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35">
      <c r="A321" s="246"/>
      <c r="B321" s="255"/>
      <c r="C321" s="248">
        <f t="shared" si="53"/>
        <v>4</v>
      </c>
      <c r="D321" s="271"/>
      <c r="E321" s="328">
        <v>1</v>
      </c>
      <c r="F321" s="328"/>
      <c r="G321" s="271"/>
      <c r="H321" s="276"/>
      <c r="I321" s="276">
        <v>7</v>
      </c>
      <c r="J321" s="276" t="s">
        <v>534</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35">
      <c r="A322" s="246"/>
      <c r="B322" s="255"/>
      <c r="C322" s="248">
        <f>INT($C$232)+2</f>
        <v>3</v>
      </c>
      <c r="D322" s="271"/>
      <c r="E322" s="328">
        <v>2</v>
      </c>
      <c r="F322" s="328"/>
      <c r="G322" s="271"/>
      <c r="H322" s="292" t="str">
        <f>H$252</f>
        <v>Win</v>
      </c>
      <c r="I322" s="276">
        <v>0</v>
      </c>
      <c r="J322" s="276" t="s">
        <v>543</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35">
      <c r="A323" s="246"/>
      <c r="B323" s="255"/>
      <c r="C323" s="248">
        <f>INT($C$232)+3</f>
        <v>4</v>
      </c>
      <c r="D323" s="271"/>
      <c r="E323" s="328">
        <v>2</v>
      </c>
      <c r="F323" s="328"/>
      <c r="G323" s="271"/>
      <c r="H323" s="276"/>
      <c r="I323" s="276">
        <v>1</v>
      </c>
      <c r="J323" s="276" t="s">
        <v>544</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35">
      <c r="A324" s="246"/>
      <c r="B324" s="255"/>
      <c r="C324" s="248">
        <f t="shared" ref="C324:C329" si="54">INT($C$232+3)</f>
        <v>4</v>
      </c>
      <c r="D324" s="271"/>
      <c r="E324" s="328">
        <v>2</v>
      </c>
      <c r="F324" s="328"/>
      <c r="G324" s="271"/>
      <c r="H324" s="276"/>
      <c r="I324" s="276">
        <v>2</v>
      </c>
      <c r="J324" s="276" t="s">
        <v>545</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35">
      <c r="A325" s="246"/>
      <c r="B325" s="255"/>
      <c r="C325" s="248">
        <f t="shared" si="54"/>
        <v>4</v>
      </c>
      <c r="D325" s="271"/>
      <c r="E325" s="328">
        <v>2</v>
      </c>
      <c r="F325" s="328"/>
      <c r="G325" s="271"/>
      <c r="H325" s="276"/>
      <c r="I325" s="276">
        <v>3</v>
      </c>
      <c r="J325" s="276" t="s">
        <v>530</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35">
      <c r="A326" s="246"/>
      <c r="B326" s="255"/>
      <c r="C326" s="248">
        <f t="shared" si="54"/>
        <v>4</v>
      </c>
      <c r="D326" s="271"/>
      <c r="E326" s="328">
        <v>2</v>
      </c>
      <c r="F326" s="328"/>
      <c r="G326" s="271"/>
      <c r="H326" s="276"/>
      <c r="I326" s="276">
        <v>4</v>
      </c>
      <c r="J326" s="276" t="s">
        <v>531</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35">
      <c r="A327" s="246"/>
      <c r="B327" s="255"/>
      <c r="C327" s="248">
        <f t="shared" si="54"/>
        <v>4</v>
      </c>
      <c r="D327" s="271"/>
      <c r="E327" s="328">
        <v>2</v>
      </c>
      <c r="F327" s="328"/>
      <c r="G327" s="271"/>
      <c r="H327" s="276"/>
      <c r="I327" s="276">
        <v>5</v>
      </c>
      <c r="J327" s="276" t="s">
        <v>532</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35">
      <c r="A328" s="246"/>
      <c r="B328" s="255"/>
      <c r="C328" s="248">
        <f t="shared" si="54"/>
        <v>4</v>
      </c>
      <c r="D328" s="271"/>
      <c r="E328" s="328">
        <v>2</v>
      </c>
      <c r="F328" s="328"/>
      <c r="G328" s="271"/>
      <c r="H328" s="276"/>
      <c r="I328" s="276">
        <v>6</v>
      </c>
      <c r="J328" s="276" t="s">
        <v>533</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35">
      <c r="A329" s="246"/>
      <c r="B329" s="255"/>
      <c r="C329" s="248">
        <f t="shared" si="54"/>
        <v>4</v>
      </c>
      <c r="D329" s="271"/>
      <c r="E329" s="328">
        <v>2</v>
      </c>
      <c r="F329" s="328"/>
      <c r="G329" s="271"/>
      <c r="H329" s="276"/>
      <c r="I329" s="276">
        <v>7</v>
      </c>
      <c r="J329" s="276" t="s">
        <v>534</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35">
      <c r="A330" s="246"/>
      <c r="B330" s="255"/>
      <c r="C330" s="248">
        <f>INT($C$232)+2</f>
        <v>3</v>
      </c>
      <c r="D330" s="271"/>
      <c r="E330" s="328">
        <v>3</v>
      </c>
      <c r="F330" s="328"/>
      <c r="G330" s="271"/>
      <c r="H330" s="292" t="str">
        <f>H$253</f>
        <v>Spr</v>
      </c>
      <c r="I330" s="276">
        <v>0</v>
      </c>
      <c r="J330" s="276" t="s">
        <v>543</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35">
      <c r="A331" s="246"/>
      <c r="B331" s="255"/>
      <c r="C331" s="248">
        <f>INT($C$232)+3</f>
        <v>4</v>
      </c>
      <c r="D331" s="271"/>
      <c r="E331" s="328">
        <v>3</v>
      </c>
      <c r="F331" s="328"/>
      <c r="G331" s="271"/>
      <c r="H331" s="276"/>
      <c r="I331" s="276">
        <v>1</v>
      </c>
      <c r="J331" s="276" t="s">
        <v>544</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35">
      <c r="A332" s="246"/>
      <c r="B332" s="255"/>
      <c r="C332" s="248">
        <f t="shared" ref="C332:C337" si="55">INT($C$232+3)</f>
        <v>4</v>
      </c>
      <c r="D332" s="271"/>
      <c r="E332" s="328">
        <v>3</v>
      </c>
      <c r="F332" s="328"/>
      <c r="G332" s="271"/>
      <c r="H332" s="276"/>
      <c r="I332" s="276">
        <v>2</v>
      </c>
      <c r="J332" s="276" t="s">
        <v>545</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35">
      <c r="A333" s="246"/>
      <c r="B333" s="255"/>
      <c r="C333" s="248">
        <f t="shared" si="55"/>
        <v>4</v>
      </c>
      <c r="D333" s="271"/>
      <c r="E333" s="328">
        <v>3</v>
      </c>
      <c r="F333" s="328"/>
      <c r="G333" s="271"/>
      <c r="H333" s="276"/>
      <c r="I333" s="276">
        <v>3</v>
      </c>
      <c r="J333" s="276" t="s">
        <v>530</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35">
      <c r="A334" s="246"/>
      <c r="B334" s="255"/>
      <c r="C334" s="248">
        <f t="shared" si="55"/>
        <v>4</v>
      </c>
      <c r="D334" s="271"/>
      <c r="E334" s="328">
        <v>3</v>
      </c>
      <c r="F334" s="328"/>
      <c r="G334" s="271"/>
      <c r="H334" s="276"/>
      <c r="I334" s="276">
        <v>4</v>
      </c>
      <c r="J334" s="276" t="s">
        <v>531</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35">
      <c r="A335" s="246"/>
      <c r="B335" s="255"/>
      <c r="C335" s="248">
        <f t="shared" si="55"/>
        <v>4</v>
      </c>
      <c r="D335" s="271"/>
      <c r="E335" s="328">
        <v>3</v>
      </c>
      <c r="F335" s="328"/>
      <c r="G335" s="271"/>
      <c r="H335" s="276"/>
      <c r="I335" s="276">
        <v>5</v>
      </c>
      <c r="J335" s="276" t="s">
        <v>532</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35">
      <c r="A336" s="246"/>
      <c r="B336" s="255"/>
      <c r="C336" s="248">
        <f t="shared" si="55"/>
        <v>4</v>
      </c>
      <c r="D336" s="271"/>
      <c r="E336" s="328">
        <v>3</v>
      </c>
      <c r="F336" s="328"/>
      <c r="G336" s="271"/>
      <c r="H336" s="276"/>
      <c r="I336" s="276">
        <v>6</v>
      </c>
      <c r="J336" s="276" t="s">
        <v>533</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35">
      <c r="A337" s="246"/>
      <c r="B337" s="255"/>
      <c r="C337" s="248">
        <f t="shared" si="55"/>
        <v>4</v>
      </c>
      <c r="D337" s="271"/>
      <c r="E337" s="328">
        <v>3</v>
      </c>
      <c r="F337" s="328"/>
      <c r="G337" s="271"/>
      <c r="H337" s="276"/>
      <c r="I337" s="276">
        <v>7</v>
      </c>
      <c r="J337" s="276" t="s">
        <v>534</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15" customHeight="1" outlineLevel="2" x14ac:dyDescent="0.3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402</v>
      </c>
      <c r="AR338" s="258"/>
      <c r="AS338" s="246"/>
      <c r="AT338" s="246"/>
      <c r="AU338" s="246"/>
    </row>
    <row r="339" spans="1:51" outlineLevel="2" collapsed="1" x14ac:dyDescent="0.35">
      <c r="A339" s="246"/>
      <c r="B339" s="255"/>
      <c r="C339" s="248">
        <f>INT($C$232+3)</f>
        <v>4</v>
      </c>
      <c r="D339" s="271"/>
      <c r="E339" s="328"/>
      <c r="F339" s="328"/>
      <c r="G339" s="271"/>
      <c r="H339" s="341" t="s">
        <v>546</v>
      </c>
      <c r="I339" s="299" t="s">
        <v>547</v>
      </c>
      <c r="J339" s="298"/>
      <c r="K339" s="276"/>
      <c r="L339" s="276"/>
      <c r="M339" s="276"/>
      <c r="N339" s="276"/>
      <c r="O339" s="976" t="s">
        <v>1043</v>
      </c>
      <c r="P339" s="977"/>
      <c r="Q339" s="977"/>
      <c r="R339" s="977"/>
      <c r="S339" s="977"/>
      <c r="T339" s="977"/>
      <c r="U339" s="977"/>
      <c r="V339" s="977"/>
      <c r="W339" s="977"/>
      <c r="X339" s="978"/>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3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79"/>
      <c r="P340" s="980"/>
      <c r="Q340" s="980"/>
      <c r="R340" s="980"/>
      <c r="S340" s="980"/>
      <c r="T340" s="980"/>
      <c r="U340" s="980"/>
      <c r="V340" s="980"/>
      <c r="W340" s="980"/>
      <c r="X340" s="981"/>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35">
      <c r="A341" s="246"/>
      <c r="B341" s="255"/>
      <c r="C341" s="248">
        <f>INT($C$232+3)</f>
        <v>4</v>
      </c>
      <c r="D341" s="271"/>
      <c r="E341" s="328"/>
      <c r="F341" s="328"/>
      <c r="G341" s="271"/>
      <c r="H341" s="373" t="s">
        <v>548</v>
      </c>
      <c r="I341" s="276">
        <v>1</v>
      </c>
      <c r="J341" s="276" t="b">
        <f>COUNTA(K341:M341)&gt;0</f>
        <v>0</v>
      </c>
      <c r="K341" s="293"/>
      <c r="L341" s="293"/>
      <c r="M341" s="293"/>
      <c r="N341" s="276"/>
      <c r="O341" s="979"/>
      <c r="P341" s="980"/>
      <c r="Q341" s="980"/>
      <c r="R341" s="980"/>
      <c r="S341" s="980"/>
      <c r="T341" s="980"/>
      <c r="U341" s="980"/>
      <c r="V341" s="980"/>
      <c r="W341" s="980"/>
      <c r="X341" s="981"/>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35">
      <c r="A342" s="246"/>
      <c r="B342" s="255"/>
      <c r="C342" s="248">
        <f>INT($C$232+3)</f>
        <v>4</v>
      </c>
      <c r="D342" s="271"/>
      <c r="E342" s="328"/>
      <c r="F342" s="328"/>
      <c r="G342" s="271"/>
      <c r="H342" s="292"/>
      <c r="I342" s="276">
        <v>2</v>
      </c>
      <c r="J342" s="276" t="b">
        <f>COUNTA(K342:M342)&gt;0</f>
        <v>0</v>
      </c>
      <c r="K342" s="293"/>
      <c r="L342" s="293"/>
      <c r="M342" s="293"/>
      <c r="N342" s="276"/>
      <c r="O342" s="982"/>
      <c r="P342" s="983"/>
      <c r="Q342" s="983"/>
      <c r="R342" s="983"/>
      <c r="S342" s="983"/>
      <c r="T342" s="983"/>
      <c r="U342" s="983"/>
      <c r="V342" s="983"/>
      <c r="W342" s="983"/>
      <c r="X342" s="984"/>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3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35">
      <c r="A344" s="246"/>
      <c r="B344" s="255"/>
      <c r="C344" s="248"/>
      <c r="D344" s="271"/>
      <c r="E344" s="328"/>
      <c r="F344" s="328"/>
      <c r="G344" s="271"/>
      <c r="H344" s="292"/>
      <c r="I344" s="276"/>
      <c r="J344" s="348" t="s">
        <v>1083</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3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3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15" customHeight="1" outlineLevel="2" x14ac:dyDescent="0.3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402</v>
      </c>
      <c r="AR347" s="258"/>
      <c r="AS347" s="246"/>
      <c r="AT347" s="246"/>
      <c r="AU347" s="246"/>
    </row>
    <row r="348" spans="1:51" outlineLevel="2" collapsed="1" x14ac:dyDescent="0.35">
      <c r="A348" s="246"/>
      <c r="B348" s="255"/>
      <c r="C348" s="248">
        <f>INT($C$232+3)</f>
        <v>4</v>
      </c>
      <c r="D348" s="271"/>
      <c r="E348" s="328"/>
      <c r="F348" s="328"/>
      <c r="G348" s="271"/>
      <c r="H348" s="341" t="s">
        <v>520</v>
      </c>
      <c r="I348" s="276" t="s">
        <v>549</v>
      </c>
      <c r="J348" s="276"/>
      <c r="K348" s="276"/>
      <c r="L348" s="276"/>
      <c r="M348" s="276"/>
      <c r="N348" s="299" t="s">
        <v>550</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35">
      <c r="A349" s="246"/>
      <c r="B349" s="255"/>
      <c r="C349" s="248">
        <f>INT($C$232+3)</f>
        <v>4</v>
      </c>
      <c r="D349" s="271"/>
      <c r="E349" s="328"/>
      <c r="F349" s="328"/>
      <c r="G349" s="271"/>
      <c r="H349" s="292" t="str">
        <f>H$251</f>
        <v>Aut</v>
      </c>
      <c r="I349" s="309">
        <v>0.7</v>
      </c>
      <c r="J349" s="276"/>
      <c r="K349" s="276"/>
      <c r="L349" s="278" t="s">
        <v>551</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3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3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15" customHeight="1" outlineLevel="2" x14ac:dyDescent="0.3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402</v>
      </c>
      <c r="AR352" s="258"/>
      <c r="AS352" s="246"/>
      <c r="AT352" s="246"/>
      <c r="AU352" s="246"/>
    </row>
    <row r="353" spans="1:47" outlineLevel="2" collapsed="1" x14ac:dyDescent="0.35">
      <c r="A353" s="246"/>
      <c r="B353" s="255"/>
      <c r="C353" s="248">
        <f>INT($C$232+3)</f>
        <v>4</v>
      </c>
      <c r="D353" s="271"/>
      <c r="E353" s="328"/>
      <c r="F353" s="328"/>
      <c r="G353" s="271"/>
      <c r="H353" s="374" t="s">
        <v>552</v>
      </c>
      <c r="I353" s="292" t="s">
        <v>499</v>
      </c>
      <c r="J353" s="276"/>
      <c r="K353" s="278" t="s">
        <v>553</v>
      </c>
      <c r="L353" s="292">
        <f>COUNTA($H$354:$H$357)</f>
        <v>3</v>
      </c>
      <c r="M353" s="279">
        <v>-6</v>
      </c>
      <c r="N353" s="276"/>
      <c r="O353" s="276"/>
      <c r="P353" s="276"/>
      <c r="Q353" s="276"/>
      <c r="R353" s="299" t="s">
        <v>554</v>
      </c>
      <c r="S353" s="298"/>
      <c r="T353" s="298"/>
      <c r="U353" s="298"/>
      <c r="V353" s="276"/>
      <c r="W353" s="276" t="s">
        <v>555</v>
      </c>
      <c r="X353" s="276" t="s">
        <v>556</v>
      </c>
      <c r="Y353" s="276" t="s">
        <v>557</v>
      </c>
      <c r="Z353" s="276" t="s">
        <v>558</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35">
      <c r="A354" s="246"/>
      <c r="B354" s="255"/>
      <c r="C354" s="248">
        <f>INT($C$232+3)</f>
        <v>4</v>
      </c>
      <c r="D354" s="271"/>
      <c r="E354" s="328"/>
      <c r="F354" s="328"/>
      <c r="G354" s="271"/>
      <c r="H354" s="375" t="s">
        <v>559</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35">
      <c r="A355" s="246"/>
      <c r="B355" s="255"/>
      <c r="C355" s="248">
        <f>INT($C$232)+3</f>
        <v>4</v>
      </c>
      <c r="D355" s="271"/>
      <c r="E355" s="328"/>
      <c r="F355" s="328"/>
      <c r="G355" s="271"/>
      <c r="H355" s="376" t="s">
        <v>814</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35">
      <c r="A356" s="246"/>
      <c r="B356" s="255"/>
      <c r="C356" s="248">
        <f>INT($C$232)+3</f>
        <v>4</v>
      </c>
      <c r="D356" s="271"/>
      <c r="E356" s="328"/>
      <c r="F356" s="328"/>
      <c r="G356" s="271"/>
      <c r="H356" s="377" t="s">
        <v>815</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15" customHeight="1" outlineLevel="2" x14ac:dyDescent="0.3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402</v>
      </c>
      <c r="AR357" s="258"/>
      <c r="AS357" s="246"/>
      <c r="AT357" s="246"/>
      <c r="AU357" s="246"/>
    </row>
    <row r="358" spans="1:47" outlineLevel="1" x14ac:dyDescent="0.35">
      <c r="A358" s="246"/>
      <c r="B358" s="255"/>
      <c r="C358" s="248">
        <f>INT($C$232)+1</f>
        <v>2</v>
      </c>
      <c r="D358" s="271"/>
      <c r="E358" s="328"/>
      <c r="F358" s="328"/>
      <c r="G358" s="271"/>
      <c r="H358" s="331" t="s">
        <v>560</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15" hidden="1" customHeight="1" outlineLevel="3" x14ac:dyDescent="0.35">
      <c r="A359" s="246"/>
      <c r="B359" s="255"/>
      <c r="C359" s="248">
        <f>INT($C$232)+3.005</f>
        <v>4.0049999999999999</v>
      </c>
      <c r="D359" s="271" t="s">
        <v>398</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35">
      <c r="A360" s="246"/>
      <c r="B360" s="255"/>
      <c r="C360" s="248">
        <f>INT($C$232+3)</f>
        <v>4</v>
      </c>
      <c r="D360" s="271"/>
      <c r="E360" s="328"/>
      <c r="F360" s="328"/>
      <c r="G360" s="271"/>
      <c r="H360" s="341"/>
      <c r="I360" s="299" t="s">
        <v>521</v>
      </c>
      <c r="J360" s="299"/>
      <c r="K360" s="276"/>
      <c r="L360" s="276"/>
      <c r="M360" s="276"/>
      <c r="N360" s="299" t="s">
        <v>561</v>
      </c>
      <c r="O360" s="299"/>
      <c r="P360" s="299"/>
      <c r="Q360" s="299"/>
      <c r="R360" s="276"/>
      <c r="S360" s="276"/>
      <c r="T360" s="276"/>
      <c r="U360" s="276"/>
      <c r="V360" s="276" t="s">
        <v>562</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35">
      <c r="A361" s="246"/>
      <c r="B361" s="255"/>
      <c r="C361" s="248">
        <f t="shared" ref="C361:C368" si="57">INT($C$232)+3</f>
        <v>4</v>
      </c>
      <c r="D361" s="271"/>
      <c r="E361" s="328"/>
      <c r="F361" s="328"/>
      <c r="G361" s="271"/>
      <c r="H361" s="276"/>
      <c r="I361" s="276">
        <v>0</v>
      </c>
      <c r="J361" s="276" t="s">
        <v>543</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35">
      <c r="A362" s="246"/>
      <c r="B362" s="255"/>
      <c r="C362" s="248">
        <f t="shared" si="57"/>
        <v>4</v>
      </c>
      <c r="D362" s="271"/>
      <c r="E362" s="328"/>
      <c r="F362" s="328"/>
      <c r="G362" s="271"/>
      <c r="H362" s="276"/>
      <c r="I362" s="276">
        <v>1</v>
      </c>
      <c r="J362" s="276" t="s">
        <v>544</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35">
      <c r="A363" s="246"/>
      <c r="B363" s="255"/>
      <c r="C363" s="248">
        <f t="shared" si="57"/>
        <v>4</v>
      </c>
      <c r="D363" s="271"/>
      <c r="E363" s="328"/>
      <c r="F363" s="328"/>
      <c r="G363" s="271"/>
      <c r="H363" s="276"/>
      <c r="I363" s="276">
        <v>2</v>
      </c>
      <c r="J363" s="276" t="s">
        <v>545</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35">
      <c r="A364" s="246"/>
      <c r="B364" s="255"/>
      <c r="C364" s="248">
        <f t="shared" si="57"/>
        <v>4</v>
      </c>
      <c r="D364" s="271"/>
      <c r="E364" s="328"/>
      <c r="F364" s="328"/>
      <c r="G364" s="271"/>
      <c r="H364" s="276"/>
      <c r="I364" s="276">
        <v>3</v>
      </c>
      <c r="J364" s="276" t="s">
        <v>530</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35">
      <c r="A365" s="246"/>
      <c r="B365" s="255"/>
      <c r="C365" s="248">
        <f t="shared" si="57"/>
        <v>4</v>
      </c>
      <c r="D365" s="271"/>
      <c r="E365" s="328"/>
      <c r="F365" s="328"/>
      <c r="G365" s="271"/>
      <c r="H365" s="276"/>
      <c r="I365" s="276">
        <v>4</v>
      </c>
      <c r="J365" s="276" t="s">
        <v>531</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35">
      <c r="A366" s="246"/>
      <c r="B366" s="255"/>
      <c r="C366" s="248">
        <f t="shared" si="57"/>
        <v>4</v>
      </c>
      <c r="D366" s="271"/>
      <c r="E366" s="328"/>
      <c r="F366" s="328"/>
      <c r="G366" s="271"/>
      <c r="H366" s="276"/>
      <c r="I366" s="276">
        <v>5</v>
      </c>
      <c r="J366" s="276" t="s">
        <v>532</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35">
      <c r="A367" s="246"/>
      <c r="B367" s="255"/>
      <c r="C367" s="248">
        <f t="shared" si="57"/>
        <v>4</v>
      </c>
      <c r="D367" s="271"/>
      <c r="E367" s="328"/>
      <c r="F367" s="328"/>
      <c r="G367" s="271"/>
      <c r="H367" s="276"/>
      <c r="I367" s="276">
        <v>6</v>
      </c>
      <c r="J367" s="276" t="s">
        <v>533</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35">
      <c r="A368" s="246"/>
      <c r="B368" s="255"/>
      <c r="C368" s="248">
        <f t="shared" si="57"/>
        <v>4</v>
      </c>
      <c r="D368" s="271"/>
      <c r="E368" s="328"/>
      <c r="F368" s="328"/>
      <c r="G368" s="271"/>
      <c r="H368" s="276"/>
      <c r="I368" s="276">
        <v>7</v>
      </c>
      <c r="J368" s="276" t="s">
        <v>534</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15" customHeight="1" outlineLevel="2" x14ac:dyDescent="0.3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402</v>
      </c>
      <c r="AR369" s="258"/>
      <c r="AS369" s="246"/>
      <c r="AT369" s="246"/>
      <c r="AU369" s="246"/>
    </row>
    <row r="370" spans="1:47" outlineLevel="2" collapsed="1" x14ac:dyDescent="0.35">
      <c r="A370" s="246"/>
      <c r="B370" s="255"/>
      <c r="C370" s="248">
        <f>INT($C$232+3)</f>
        <v>4</v>
      </c>
      <c r="D370" s="271"/>
      <c r="E370" s="328"/>
      <c r="F370" s="328"/>
      <c r="G370" s="271"/>
      <c r="H370" s="341"/>
      <c r="I370" s="299" t="s">
        <v>521</v>
      </c>
      <c r="J370" s="299"/>
      <c r="K370" s="276"/>
      <c r="L370" s="276"/>
      <c r="M370" s="276"/>
      <c r="N370" s="299" t="s">
        <v>818</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35">
      <c r="A371" s="246"/>
      <c r="B371" s="255"/>
      <c r="C371" s="248">
        <f t="shared" ref="C371:C378" si="59">INT($C$232)+3</f>
        <v>4</v>
      </c>
      <c r="D371" s="271"/>
      <c r="E371" s="328"/>
      <c r="F371" s="328"/>
      <c r="G371" s="271"/>
      <c r="H371" s="276"/>
      <c r="I371" s="276">
        <v>0</v>
      </c>
      <c r="J371" s="276" t="s">
        <v>543</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35">
      <c r="A372" s="246"/>
      <c r="B372" s="255"/>
      <c r="C372" s="248">
        <f t="shared" si="59"/>
        <v>4</v>
      </c>
      <c r="D372" s="271"/>
      <c r="E372" s="328"/>
      <c r="F372" s="328"/>
      <c r="G372" s="271"/>
      <c r="H372" s="276"/>
      <c r="I372" s="276">
        <v>1</v>
      </c>
      <c r="J372" s="276" t="s">
        <v>544</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35">
      <c r="A373" s="246"/>
      <c r="B373" s="255"/>
      <c r="C373" s="248">
        <f t="shared" si="59"/>
        <v>4</v>
      </c>
      <c r="D373" s="271"/>
      <c r="E373" s="328"/>
      <c r="F373" s="328"/>
      <c r="G373" s="271"/>
      <c r="H373" s="276"/>
      <c r="I373" s="276">
        <v>2</v>
      </c>
      <c r="J373" s="276" t="s">
        <v>545</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35">
      <c r="A374" s="246"/>
      <c r="B374" s="255"/>
      <c r="C374" s="248">
        <f t="shared" si="59"/>
        <v>4</v>
      </c>
      <c r="D374" s="271"/>
      <c r="E374" s="328"/>
      <c r="F374" s="328"/>
      <c r="G374" s="271"/>
      <c r="H374" s="276"/>
      <c r="I374" s="276">
        <v>3</v>
      </c>
      <c r="J374" s="276" t="s">
        <v>530</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35">
      <c r="A375" s="246"/>
      <c r="B375" s="255"/>
      <c r="C375" s="248">
        <f t="shared" si="59"/>
        <v>4</v>
      </c>
      <c r="D375" s="271"/>
      <c r="E375" s="328"/>
      <c r="F375" s="328"/>
      <c r="G375" s="271"/>
      <c r="H375" s="276"/>
      <c r="I375" s="276">
        <v>4</v>
      </c>
      <c r="J375" s="276" t="s">
        <v>531</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35">
      <c r="A376" s="246"/>
      <c r="B376" s="255"/>
      <c r="C376" s="248">
        <f t="shared" si="59"/>
        <v>4</v>
      </c>
      <c r="D376" s="271"/>
      <c r="E376" s="328"/>
      <c r="F376" s="328"/>
      <c r="G376" s="271"/>
      <c r="H376" s="276"/>
      <c r="I376" s="276">
        <v>5</v>
      </c>
      <c r="J376" s="276" t="s">
        <v>532</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35">
      <c r="A377" s="246"/>
      <c r="B377" s="255"/>
      <c r="C377" s="248">
        <f t="shared" si="59"/>
        <v>4</v>
      </c>
      <c r="D377" s="271"/>
      <c r="E377" s="328"/>
      <c r="F377" s="328"/>
      <c r="G377" s="271"/>
      <c r="H377" s="276"/>
      <c r="I377" s="276">
        <v>6</v>
      </c>
      <c r="J377" s="276" t="s">
        <v>533</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35">
      <c r="A378" s="246"/>
      <c r="B378" s="255"/>
      <c r="C378" s="248">
        <f t="shared" si="59"/>
        <v>4</v>
      </c>
      <c r="D378" s="271"/>
      <c r="E378" s="328"/>
      <c r="F378" s="328"/>
      <c r="G378" s="271"/>
      <c r="H378" s="276"/>
      <c r="I378" s="276">
        <v>7</v>
      </c>
      <c r="J378" s="276" t="s">
        <v>534</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15" customHeight="1" outlineLevel="2" x14ac:dyDescent="0.3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402</v>
      </c>
      <c r="AR379" s="258"/>
      <c r="AS379" s="246"/>
      <c r="AT379" s="246"/>
      <c r="AU379" s="246"/>
    </row>
    <row r="380" spans="1:47" outlineLevel="2" collapsed="1" x14ac:dyDescent="0.35">
      <c r="A380" s="246"/>
      <c r="B380" s="255"/>
      <c r="C380" s="248">
        <f>INT($C$232+3)</f>
        <v>4</v>
      </c>
      <c r="D380" s="271"/>
      <c r="E380" s="328"/>
      <c r="F380" s="328"/>
      <c r="G380" s="271"/>
      <c r="H380" s="341"/>
      <c r="I380" s="299" t="s">
        <v>521</v>
      </c>
      <c r="J380" s="299"/>
      <c r="K380" s="276"/>
      <c r="L380" s="276"/>
      <c r="M380" s="276"/>
      <c r="N380" s="299" t="s">
        <v>563</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35">
      <c r="A381" s="246"/>
      <c r="B381" s="255"/>
      <c r="C381" s="248">
        <f t="shared" ref="C381:C388" si="60">INT($C$232)+3</f>
        <v>4</v>
      </c>
      <c r="D381" s="271"/>
      <c r="E381" s="328"/>
      <c r="F381" s="328"/>
      <c r="G381" s="271"/>
      <c r="H381" s="276"/>
      <c r="I381" s="276">
        <v>0</v>
      </c>
      <c r="J381" s="276" t="s">
        <v>543</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35">
      <c r="A382" s="246"/>
      <c r="B382" s="255"/>
      <c r="C382" s="248">
        <f t="shared" si="60"/>
        <v>4</v>
      </c>
      <c r="D382" s="271"/>
      <c r="E382" s="328"/>
      <c r="F382" s="328"/>
      <c r="G382" s="271"/>
      <c r="H382" s="276"/>
      <c r="I382" s="276">
        <v>1</v>
      </c>
      <c r="J382" s="276" t="s">
        <v>544</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35">
      <c r="A383" s="246"/>
      <c r="B383" s="255"/>
      <c r="C383" s="248">
        <f t="shared" si="60"/>
        <v>4</v>
      </c>
      <c r="D383" s="271"/>
      <c r="E383" s="328"/>
      <c r="F383" s="328"/>
      <c r="G383" s="271"/>
      <c r="H383" s="276"/>
      <c r="I383" s="276">
        <v>2</v>
      </c>
      <c r="J383" s="276" t="s">
        <v>545</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35">
      <c r="A384" s="246"/>
      <c r="B384" s="255"/>
      <c r="C384" s="248">
        <f t="shared" si="60"/>
        <v>4</v>
      </c>
      <c r="D384" s="271"/>
      <c r="E384" s="328"/>
      <c r="F384" s="328"/>
      <c r="G384" s="271"/>
      <c r="H384" s="276"/>
      <c r="I384" s="276">
        <v>3</v>
      </c>
      <c r="J384" s="276" t="s">
        <v>530</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35">
      <c r="A385" s="246"/>
      <c r="B385" s="255"/>
      <c r="C385" s="248">
        <f t="shared" si="60"/>
        <v>4</v>
      </c>
      <c r="D385" s="271"/>
      <c r="E385" s="328"/>
      <c r="F385" s="328"/>
      <c r="G385" s="271"/>
      <c r="H385" s="276"/>
      <c r="I385" s="276">
        <v>4</v>
      </c>
      <c r="J385" s="276" t="s">
        <v>531</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35">
      <c r="A386" s="246"/>
      <c r="B386" s="255"/>
      <c r="C386" s="248">
        <f t="shared" si="60"/>
        <v>4</v>
      </c>
      <c r="D386" s="271"/>
      <c r="E386" s="328"/>
      <c r="F386" s="328"/>
      <c r="G386" s="271"/>
      <c r="H386" s="276"/>
      <c r="I386" s="276">
        <v>5</v>
      </c>
      <c r="J386" s="276" t="s">
        <v>532</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35">
      <c r="A387" s="246"/>
      <c r="B387" s="255"/>
      <c r="C387" s="248">
        <f t="shared" si="60"/>
        <v>4</v>
      </c>
      <c r="D387" s="271"/>
      <c r="E387" s="328"/>
      <c r="F387" s="328"/>
      <c r="G387" s="271"/>
      <c r="H387" s="276"/>
      <c r="I387" s="276">
        <v>6</v>
      </c>
      <c r="J387" s="276" t="s">
        <v>533</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35">
      <c r="A388" s="246"/>
      <c r="B388" s="255"/>
      <c r="C388" s="248">
        <f t="shared" si="60"/>
        <v>4</v>
      </c>
      <c r="D388" s="271"/>
      <c r="E388" s="328"/>
      <c r="F388" s="328"/>
      <c r="G388" s="271"/>
      <c r="H388" s="276"/>
      <c r="I388" s="276">
        <v>7</v>
      </c>
      <c r="J388" s="276" t="s">
        <v>534</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15" customHeight="1" outlineLevel="2" x14ac:dyDescent="0.3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402</v>
      </c>
      <c r="AR389" s="258"/>
      <c r="AS389" s="246"/>
      <c r="AT389" s="246"/>
      <c r="AU389" s="246"/>
    </row>
    <row r="390" spans="1:47" outlineLevel="2" x14ac:dyDescent="0.35">
      <c r="A390" s="246"/>
      <c r="B390" s="255"/>
      <c r="C390" s="248">
        <f t="shared" ref="C390:C395" si="61">INT($C$232)+3</f>
        <v>4</v>
      </c>
      <c r="D390" s="271"/>
      <c r="E390" s="328"/>
      <c r="F390" s="328"/>
      <c r="G390" s="271"/>
      <c r="H390" s="276" t="s">
        <v>564</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35">
      <c r="A391" s="246"/>
      <c r="B391" s="255"/>
      <c r="C391" s="248">
        <f t="shared" si="61"/>
        <v>4</v>
      </c>
      <c r="D391" s="271"/>
      <c r="E391" s="328"/>
      <c r="F391" s="328"/>
      <c r="G391" s="271"/>
      <c r="H391" s="276" t="s">
        <v>565</v>
      </c>
      <c r="I391" s="276">
        <v>55</v>
      </c>
      <c r="J391" s="276" t="s">
        <v>566</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35">
      <c r="A392" s="246"/>
      <c r="B392" s="255"/>
      <c r="C392" s="248">
        <f t="shared" si="61"/>
        <v>4</v>
      </c>
      <c r="D392" s="271"/>
      <c r="E392" s="328"/>
      <c r="F392" s="328"/>
      <c r="G392" s="271"/>
      <c r="H392" s="276" t="s">
        <v>567</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35">
      <c r="A393" s="246"/>
      <c r="B393" s="255"/>
      <c r="C393" s="248">
        <f t="shared" si="61"/>
        <v>4</v>
      </c>
      <c r="D393" s="271"/>
      <c r="E393" s="328"/>
      <c r="F393" s="328"/>
      <c r="G393" s="271"/>
      <c r="H393" s="276" t="s">
        <v>568</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35">
      <c r="A394" s="246"/>
      <c r="B394" s="255"/>
      <c r="C394" s="248">
        <f t="shared" si="61"/>
        <v>4</v>
      </c>
      <c r="D394" s="271"/>
      <c r="E394" s="328"/>
      <c r="F394" s="328"/>
      <c r="G394" s="271"/>
      <c r="H394" s="276" t="s">
        <v>569</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35">
      <c r="A395" s="246"/>
      <c r="B395" s="255"/>
      <c r="C395" s="248">
        <f t="shared" si="61"/>
        <v>4</v>
      </c>
      <c r="D395" s="271"/>
      <c r="E395" s="328"/>
      <c r="F395" s="328"/>
      <c r="G395" s="271"/>
      <c r="H395" s="276" t="s">
        <v>570</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3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35">
      <c r="A397" s="246"/>
      <c r="B397" s="255"/>
      <c r="C397" s="248">
        <v>4</v>
      </c>
      <c r="D397" s="271"/>
      <c r="E397" s="328"/>
      <c r="F397" s="328"/>
      <c r="G397" s="271"/>
      <c r="H397" s="276" t="s">
        <v>1044</v>
      </c>
      <c r="I397" s="276"/>
      <c r="J397" s="276"/>
      <c r="K397" s="276"/>
      <c r="L397" s="276" t="s">
        <v>571</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35">
      <c r="A398" s="246"/>
      <c r="B398" s="255"/>
      <c r="C398" s="248"/>
      <c r="D398" s="271"/>
      <c r="E398" s="328"/>
      <c r="F398" s="328"/>
      <c r="G398" s="271"/>
      <c r="H398" s="378"/>
      <c r="I398" s="276" t="s">
        <v>1036</v>
      </c>
      <c r="J398" s="276" t="s">
        <v>1037</v>
      </c>
      <c r="K398" s="730"/>
      <c r="L398" s="292" t="s">
        <v>572</v>
      </c>
      <c r="M398" s="292" t="s">
        <v>1039</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35">
      <c r="A399" s="246"/>
      <c r="B399" s="255"/>
      <c r="C399" s="248">
        <f t="shared" ref="C399:C412" si="62">INT($C$232)+3</f>
        <v>4</v>
      </c>
      <c r="D399" s="271"/>
      <c r="E399" s="328"/>
      <c r="F399" s="328"/>
      <c r="G399" s="271"/>
      <c r="H399" s="278" t="s">
        <v>1038</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35">
      <c r="A400" s="246"/>
      <c r="B400" s="255"/>
      <c r="C400" s="248">
        <f t="shared" si="62"/>
        <v>4</v>
      </c>
      <c r="D400" s="271"/>
      <c r="E400" s="328"/>
      <c r="F400" s="328"/>
      <c r="G400" s="271"/>
      <c r="H400" s="278" t="s">
        <v>544</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35">
      <c r="A401" s="246"/>
      <c r="B401" s="255"/>
      <c r="C401" s="248">
        <f t="shared" si="62"/>
        <v>4</v>
      </c>
      <c r="D401" s="271"/>
      <c r="E401" s="328"/>
      <c r="F401" s="328"/>
      <c r="G401" s="271"/>
      <c r="H401" s="278" t="s">
        <v>545</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35">
      <c r="A402" s="246"/>
      <c r="B402" s="255"/>
      <c r="C402" s="248">
        <f t="shared" si="62"/>
        <v>4</v>
      </c>
      <c r="D402" s="271"/>
      <c r="E402" s="328"/>
      <c r="F402" s="328"/>
      <c r="G402" s="271"/>
      <c r="H402" s="278" t="s">
        <v>530</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35">
      <c r="A403" s="246"/>
      <c r="B403" s="255"/>
      <c r="C403" s="248">
        <f t="shared" si="62"/>
        <v>4</v>
      </c>
      <c r="D403" s="271"/>
      <c r="E403" s="328"/>
      <c r="F403" s="328"/>
      <c r="G403" s="271"/>
      <c r="H403" s="278" t="s">
        <v>531</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35">
      <c r="A404" s="246"/>
      <c r="B404" s="255"/>
      <c r="C404" s="248">
        <f t="shared" si="62"/>
        <v>4</v>
      </c>
      <c r="D404" s="271"/>
      <c r="E404" s="328"/>
      <c r="F404" s="328"/>
      <c r="G404" s="271"/>
      <c r="H404" s="278" t="s">
        <v>532</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35">
      <c r="A405" s="246"/>
      <c r="B405" s="255"/>
      <c r="C405" s="248">
        <f t="shared" si="62"/>
        <v>4</v>
      </c>
      <c r="D405" s="271"/>
      <c r="E405" s="328"/>
      <c r="F405" s="328"/>
      <c r="G405" s="271"/>
      <c r="H405" s="278" t="s">
        <v>533</v>
      </c>
      <c r="I405" s="379" t="b">
        <v>0</v>
      </c>
      <c r="J405" s="293" t="b">
        <v>0</v>
      </c>
      <c r="K405" s="276"/>
      <c r="L405" s="309">
        <f t="shared" si="64"/>
        <v>1</v>
      </c>
      <c r="M405" s="309">
        <f t="shared" si="63"/>
        <v>1</v>
      </c>
      <c r="N405" s="346"/>
      <c r="O405" s="602"/>
      <c r="P405" s="985" t="s">
        <v>916</v>
      </c>
      <c r="Q405" s="985"/>
      <c r="R405" s="985"/>
      <c r="S405" s="985"/>
      <c r="T405" s="985"/>
      <c r="U405" s="985"/>
      <c r="V405" s="985"/>
      <c r="W405" s="985"/>
      <c r="X405" s="985"/>
      <c r="Y405" s="985"/>
      <c r="Z405" s="986"/>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35">
      <c r="A406" s="246"/>
      <c r="B406" s="255"/>
      <c r="C406" s="248">
        <f t="shared" si="62"/>
        <v>4</v>
      </c>
      <c r="D406" s="271"/>
      <c r="E406" s="328"/>
      <c r="F406" s="328"/>
      <c r="G406" s="271"/>
      <c r="H406" s="278" t="s">
        <v>534</v>
      </c>
      <c r="I406" s="379" t="b">
        <v>0</v>
      </c>
      <c r="J406" s="293" t="b">
        <v>0</v>
      </c>
      <c r="K406" s="276"/>
      <c r="L406" s="309">
        <f t="shared" si="64"/>
        <v>1</v>
      </c>
      <c r="M406" s="309">
        <f t="shared" si="63"/>
        <v>1</v>
      </c>
      <c r="N406" s="346"/>
      <c r="O406" s="602"/>
      <c r="P406" s="987"/>
      <c r="Q406" s="987"/>
      <c r="R406" s="987"/>
      <c r="S406" s="987"/>
      <c r="T406" s="987"/>
      <c r="U406" s="987"/>
      <c r="V406" s="987"/>
      <c r="W406" s="987"/>
      <c r="X406" s="987"/>
      <c r="Y406" s="987"/>
      <c r="Z406" s="988"/>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35">
      <c r="A407" s="246"/>
      <c r="B407" s="255"/>
      <c r="C407" s="248">
        <f t="shared" si="62"/>
        <v>4</v>
      </c>
      <c r="D407" s="271"/>
      <c r="E407" s="328"/>
      <c r="F407" s="328"/>
      <c r="G407" s="271"/>
      <c r="H407" s="345"/>
      <c r="I407" s="345"/>
      <c r="J407" s="345"/>
      <c r="K407" s="345"/>
      <c r="L407" s="345"/>
      <c r="M407" s="345"/>
      <c r="N407" s="544"/>
      <c r="O407" s="603"/>
      <c r="P407" s="987"/>
      <c r="Q407" s="987"/>
      <c r="R407" s="987"/>
      <c r="S407" s="987"/>
      <c r="T407" s="987"/>
      <c r="U407" s="987"/>
      <c r="V407" s="987"/>
      <c r="W407" s="987"/>
      <c r="X407" s="987"/>
      <c r="Y407" s="987"/>
      <c r="Z407" s="988"/>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35">
      <c r="A408" s="246"/>
      <c r="B408" s="255"/>
      <c r="C408" s="248">
        <f t="shared" si="62"/>
        <v>4</v>
      </c>
      <c r="D408" s="271"/>
      <c r="E408" s="328"/>
      <c r="F408" s="328"/>
      <c r="G408" s="271"/>
      <c r="H408" s="429" t="s">
        <v>573</v>
      </c>
      <c r="I408" s="429"/>
      <c r="J408" s="429"/>
      <c r="K408" s="429"/>
      <c r="L408" s="429"/>
      <c r="M408" s="429"/>
      <c r="N408" s="429"/>
      <c r="O408" s="601"/>
      <c r="P408" s="987"/>
      <c r="Q408" s="987"/>
      <c r="R408" s="987"/>
      <c r="S408" s="987"/>
      <c r="T408" s="987"/>
      <c r="U408" s="987"/>
      <c r="V408" s="987"/>
      <c r="W408" s="987"/>
      <c r="X408" s="987"/>
      <c r="Y408" s="987"/>
      <c r="Z408" s="988"/>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35">
      <c r="A409" s="246"/>
      <c r="B409" s="255"/>
      <c r="C409" s="248">
        <f t="shared" si="62"/>
        <v>4</v>
      </c>
      <c r="D409" s="271"/>
      <c r="E409" s="328"/>
      <c r="F409" s="328"/>
      <c r="G409" s="271"/>
      <c r="H409" s="346"/>
      <c r="I409" s="380"/>
      <c r="J409" s="380"/>
      <c r="K409" s="381" t="s">
        <v>574</v>
      </c>
      <c r="L409" s="298"/>
      <c r="M409" s="298"/>
      <c r="N409" s="382"/>
      <c r="O409" s="599"/>
      <c r="P409" s="987"/>
      <c r="Q409" s="987"/>
      <c r="R409" s="987"/>
      <c r="S409" s="987"/>
      <c r="T409" s="987"/>
      <c r="U409" s="987"/>
      <c r="V409" s="987"/>
      <c r="W409" s="987"/>
      <c r="X409" s="987"/>
      <c r="Y409" s="987"/>
      <c r="Z409" s="988"/>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35">
      <c r="A410" s="246"/>
      <c r="B410" s="255"/>
      <c r="C410" s="248">
        <f t="shared" si="62"/>
        <v>4</v>
      </c>
      <c r="D410" s="271"/>
      <c r="E410" s="328"/>
      <c r="F410" s="328"/>
      <c r="G410" s="271"/>
      <c r="H410" s="346"/>
      <c r="I410" s="383" t="s">
        <v>552</v>
      </c>
      <c r="J410" s="383" t="s">
        <v>575</v>
      </c>
      <c r="K410" s="384" t="s">
        <v>576</v>
      </c>
      <c r="L410" s="292" t="s">
        <v>577</v>
      </c>
      <c r="M410" s="292" t="s">
        <v>578</v>
      </c>
      <c r="N410" s="385" t="s">
        <v>552</v>
      </c>
      <c r="O410" s="600"/>
      <c r="P410" s="987"/>
      <c r="Q410" s="987"/>
      <c r="R410" s="987"/>
      <c r="S410" s="987"/>
      <c r="T410" s="987"/>
      <c r="U410" s="987"/>
      <c r="V410" s="987"/>
      <c r="W410" s="987"/>
      <c r="X410" s="987"/>
      <c r="Y410" s="987"/>
      <c r="Z410" s="988"/>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35">
      <c r="A411" s="246"/>
      <c r="B411" s="255"/>
      <c r="C411" s="248">
        <f t="shared" si="62"/>
        <v>4</v>
      </c>
      <c r="D411" s="271"/>
      <c r="E411" s="328"/>
      <c r="F411" s="328"/>
      <c r="G411" s="271"/>
      <c r="H411" s="386" t="s">
        <v>433</v>
      </c>
      <c r="I411" s="379" t="b">
        <v>1</v>
      </c>
      <c r="J411" s="379" t="b">
        <v>1</v>
      </c>
      <c r="K411" s="384" t="b">
        <v>0</v>
      </c>
      <c r="L411" s="293" t="b">
        <v>1</v>
      </c>
      <c r="M411" s="293" t="b">
        <v>1</v>
      </c>
      <c r="N411" s="387" t="b">
        <v>1</v>
      </c>
      <c r="O411" s="600"/>
      <c r="P411" s="987"/>
      <c r="Q411" s="987"/>
      <c r="R411" s="987"/>
      <c r="S411" s="987"/>
      <c r="T411" s="987"/>
      <c r="U411" s="987"/>
      <c r="V411" s="987"/>
      <c r="W411" s="987"/>
      <c r="X411" s="987"/>
      <c r="Y411" s="987"/>
      <c r="Z411" s="988"/>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35">
      <c r="A412" s="246"/>
      <c r="B412" s="255"/>
      <c r="C412" s="248">
        <f t="shared" si="62"/>
        <v>4</v>
      </c>
      <c r="D412" s="271"/>
      <c r="E412" s="328"/>
      <c r="F412" s="328"/>
      <c r="G412" s="271"/>
      <c r="H412" s="386" t="s">
        <v>435</v>
      </c>
      <c r="I412" s="379" t="b">
        <v>1</v>
      </c>
      <c r="J412" s="379" t="b">
        <v>1</v>
      </c>
      <c r="K412" s="384" t="b">
        <v>0</v>
      </c>
      <c r="L412" s="293" t="b">
        <v>1</v>
      </c>
      <c r="M412" s="293" t="b">
        <v>1</v>
      </c>
      <c r="N412" s="387" t="b">
        <v>1</v>
      </c>
      <c r="O412" s="600"/>
      <c r="P412" s="989"/>
      <c r="Q412" s="989"/>
      <c r="R412" s="989"/>
      <c r="S412" s="989"/>
      <c r="T412" s="989"/>
      <c r="U412" s="989"/>
      <c r="V412" s="989"/>
      <c r="W412" s="989"/>
      <c r="X412" s="989"/>
      <c r="Y412" s="989"/>
      <c r="Z412" s="990"/>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15" customHeight="1" outlineLevel="2" x14ac:dyDescent="0.3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402</v>
      </c>
      <c r="AR413" s="258"/>
      <c r="AS413" s="246"/>
      <c r="AT413" s="246"/>
      <c r="AU413" s="246"/>
    </row>
    <row r="414" spans="1:47" outlineLevel="1" x14ac:dyDescent="0.35">
      <c r="A414" s="246"/>
      <c r="B414" s="255"/>
      <c r="C414" s="248">
        <f>INT($C$232)+1</f>
        <v>2</v>
      </c>
      <c r="D414" s="271"/>
      <c r="E414" s="328"/>
      <c r="F414" s="328"/>
      <c r="G414" s="271"/>
      <c r="H414" s="331" t="s">
        <v>900</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15" hidden="1" customHeight="1" outlineLevel="3" x14ac:dyDescent="0.35">
      <c r="A415" s="246"/>
      <c r="B415" s="255"/>
      <c r="C415" s="248">
        <f>INT($C$232)+3.005</f>
        <v>4.0049999999999999</v>
      </c>
      <c r="D415" s="271" t="s">
        <v>398</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35">
      <c r="A416" s="246"/>
      <c r="B416" s="255"/>
      <c r="C416" s="248">
        <f>INT($C$232)+2</f>
        <v>3</v>
      </c>
      <c r="D416" s="271"/>
      <c r="E416" s="328"/>
      <c r="F416" s="328"/>
      <c r="G416" s="271"/>
      <c r="H416" s="341" t="s">
        <v>580</v>
      </c>
      <c r="I416" s="299" t="s">
        <v>581</v>
      </c>
      <c r="J416" s="388"/>
      <c r="K416" s="299" t="s">
        <v>805</v>
      </c>
      <c r="L416" s="299"/>
      <c r="M416" s="299"/>
      <c r="N416" s="299" t="s">
        <v>806</v>
      </c>
      <c r="O416" s="299"/>
      <c r="P416" s="299"/>
      <c r="Q416" s="299"/>
      <c r="R416" s="299" t="s">
        <v>807</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3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808</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3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3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3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3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3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3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3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3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3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3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15" customHeight="1" outlineLevel="2" x14ac:dyDescent="0.3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402</v>
      </c>
      <c r="AR428" s="258"/>
      <c r="AS428" s="246"/>
      <c r="AT428" s="246"/>
      <c r="AU428" s="246"/>
    </row>
    <row r="429" spans="1:47" outlineLevel="1" x14ac:dyDescent="0.35">
      <c r="A429" s="246"/>
      <c r="B429" s="255"/>
      <c r="C429" s="248">
        <f>INT($C$232)+1</f>
        <v>2</v>
      </c>
      <c r="D429" s="271"/>
      <c r="E429" s="328"/>
      <c r="F429" s="328"/>
      <c r="G429" s="271"/>
      <c r="H429" s="331" t="s">
        <v>579</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15" hidden="1" customHeight="1" outlineLevel="3" x14ac:dyDescent="0.35">
      <c r="A430" s="246"/>
      <c r="B430" s="255"/>
      <c r="C430" s="248">
        <f>INT($C$232)+3.005</f>
        <v>4.0049999999999999</v>
      </c>
      <c r="D430" s="271" t="s">
        <v>398</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35">
      <c r="A431" s="246"/>
      <c r="B431" s="255"/>
      <c r="C431" s="248">
        <f>INT($C$232)+2</f>
        <v>3</v>
      </c>
      <c r="D431" s="271"/>
      <c r="E431" s="328"/>
      <c r="F431" s="328"/>
      <c r="G431" s="271"/>
      <c r="H431" s="341" t="s">
        <v>580</v>
      </c>
      <c r="I431" s="299" t="s">
        <v>582</v>
      </c>
      <c r="J431" s="388"/>
      <c r="K431" s="389">
        <f>COUNTA($H432:$H$462)</f>
        <v>30</v>
      </c>
      <c r="L431" s="389">
        <f>COUNTA($I$432:$I$462)/K431</f>
        <v>1</v>
      </c>
      <c r="M431" s="279">
        <v>-9</v>
      </c>
      <c r="N431" s="299" t="s">
        <v>583</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35">
      <c r="A432" s="246"/>
      <c r="B432" s="255"/>
      <c r="C432" s="248">
        <f>INT($C$232)+3</f>
        <v>4</v>
      </c>
      <c r="D432" s="271"/>
      <c r="E432" s="328"/>
      <c r="F432" s="328"/>
      <c r="G432" s="271"/>
      <c r="H432" s="292" t="str">
        <f t="shared" ref="H432:H441" si="68">H$251</f>
        <v>Aut</v>
      </c>
      <c r="I432" s="298" t="s">
        <v>813</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3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3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3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3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3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3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3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3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3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35">
      <c r="A442" s="246"/>
      <c r="B442" s="255"/>
      <c r="C442" s="248">
        <f>INT($C$232)+3</f>
        <v>4</v>
      </c>
      <c r="D442" s="271"/>
      <c r="E442" s="328"/>
      <c r="F442" s="328"/>
      <c r="G442" s="271"/>
      <c r="H442" s="292" t="str">
        <f>H$252</f>
        <v>Win</v>
      </c>
      <c r="I442" s="298" t="s">
        <v>813</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3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3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3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3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3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3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3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3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3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35">
      <c r="A452" s="246"/>
      <c r="B452" s="255"/>
      <c r="C452" s="248">
        <f>INT($C$232)+3</f>
        <v>4</v>
      </c>
      <c r="D452" s="271"/>
      <c r="E452" s="328"/>
      <c r="F452" s="328"/>
      <c r="G452" s="271"/>
      <c r="H452" s="292" t="str">
        <f t="shared" ref="H452:H461" si="72">H$253</f>
        <v>Spr</v>
      </c>
      <c r="I452" s="298" t="s">
        <v>813</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3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3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3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3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3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3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3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3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3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15" customHeight="1" outlineLevel="2" x14ac:dyDescent="0.3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402</v>
      </c>
      <c r="AR462" s="258"/>
      <c r="AS462" s="246"/>
      <c r="AT462" s="246"/>
      <c r="AU462" s="246"/>
    </row>
    <row r="463" spans="1:47" outlineLevel="2" collapsed="1" x14ac:dyDescent="0.35">
      <c r="A463" s="246"/>
      <c r="B463" s="255"/>
      <c r="C463" s="248">
        <f>INT($C$232)+2</f>
        <v>3</v>
      </c>
      <c r="D463" s="271"/>
      <c r="E463" s="328"/>
      <c r="F463" s="328"/>
      <c r="G463" s="271"/>
      <c r="H463" s="341" t="s">
        <v>580</v>
      </c>
      <c r="I463" s="299" t="s">
        <v>584</v>
      </c>
      <c r="J463" s="299"/>
      <c r="K463" s="391">
        <f>COUNTA($H464:$H$476)</f>
        <v>3</v>
      </c>
      <c r="L463" s="389">
        <f>COUNTA($I$464:$I$476)/K463</f>
        <v>4</v>
      </c>
      <c r="M463" s="363"/>
      <c r="N463" s="276"/>
      <c r="O463" s="299" t="s">
        <v>585</v>
      </c>
      <c r="P463" s="299"/>
      <c r="Q463" s="299"/>
      <c r="R463" s="299" t="s">
        <v>586</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35">
      <c r="A464" s="246"/>
      <c r="B464" s="255"/>
      <c r="C464" s="248">
        <f t="shared" ref="C464:C475" si="74">INT($C$232)+3</f>
        <v>4</v>
      </c>
      <c r="D464" s="271"/>
      <c r="E464" s="328"/>
      <c r="F464" s="328"/>
      <c r="G464" s="271"/>
      <c r="H464" s="292" t="str">
        <f>H$251</f>
        <v>Aut</v>
      </c>
      <c r="I464" s="298" t="s">
        <v>587</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3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3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3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3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3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3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3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3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3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3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3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15" customHeight="1" outlineLevel="2" x14ac:dyDescent="0.3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402</v>
      </c>
      <c r="AR476" s="258"/>
      <c r="AS476" s="246"/>
      <c r="AT476" s="246"/>
      <c r="AU476" s="246"/>
    </row>
    <row r="477" spans="1:47" outlineLevel="2" collapsed="1" x14ac:dyDescent="0.35">
      <c r="A477" s="246"/>
      <c r="B477" s="255"/>
      <c r="C477" s="248">
        <f>INT($C$232)+2</f>
        <v>3</v>
      </c>
      <c r="D477" s="271"/>
      <c r="E477" s="328"/>
      <c r="F477" s="328"/>
      <c r="G477" s="271"/>
      <c r="H477" s="341" t="s">
        <v>580</v>
      </c>
      <c r="I477" s="299" t="s">
        <v>588</v>
      </c>
      <c r="J477" s="299"/>
      <c r="K477" s="391"/>
      <c r="L477" s="389">
        <f>COUNTA($I478:$I$490)/COUNTA($H478:$H$490)</f>
        <v>4</v>
      </c>
      <c r="M477" s="276"/>
      <c r="N477" s="299" t="s">
        <v>589</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35">
      <c r="A478" s="246"/>
      <c r="B478" s="255"/>
      <c r="C478" s="248">
        <f t="shared" ref="C478:C489" si="75">INT($C$232)+3</f>
        <v>4</v>
      </c>
      <c r="D478" s="271"/>
      <c r="E478" s="328"/>
      <c r="F478" s="328"/>
      <c r="G478" s="271"/>
      <c r="H478" s="292" t="str">
        <f>H$251</f>
        <v>Aut</v>
      </c>
      <c r="I478" s="298" t="s">
        <v>587</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35">
      <c r="A479" s="246"/>
      <c r="B479" s="255"/>
      <c r="C479" s="248">
        <f t="shared" si="75"/>
        <v>4</v>
      </c>
      <c r="D479" s="271"/>
      <c r="E479" s="328"/>
      <c r="F479" s="328"/>
      <c r="G479" s="271"/>
      <c r="H479" s="292"/>
      <c r="I479" s="298" t="s">
        <v>590</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35">
      <c r="A480" s="246"/>
      <c r="B480" s="255"/>
      <c r="C480" s="248">
        <f t="shared" si="75"/>
        <v>4</v>
      </c>
      <c r="D480" s="271"/>
      <c r="E480" s="328"/>
      <c r="F480" s="328"/>
      <c r="G480" s="271"/>
      <c r="H480" s="292"/>
      <c r="I480" s="298" t="s">
        <v>591</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35">
      <c r="A481" s="246"/>
      <c r="B481" s="255"/>
      <c r="C481" s="248">
        <f t="shared" si="75"/>
        <v>4</v>
      </c>
      <c r="D481" s="271"/>
      <c r="E481" s="328"/>
      <c r="F481" s="328"/>
      <c r="G481" s="271"/>
      <c r="H481" s="292"/>
      <c r="I481" s="298" t="s">
        <v>592</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35">
      <c r="A482" s="246"/>
      <c r="B482" s="255"/>
      <c r="C482" s="248">
        <f t="shared" si="75"/>
        <v>4</v>
      </c>
      <c r="D482" s="271"/>
      <c r="E482" s="328"/>
      <c r="F482" s="328"/>
      <c r="G482" s="271"/>
      <c r="H482" s="292" t="str">
        <f>H$252</f>
        <v>Win</v>
      </c>
      <c r="I482" s="298" t="s">
        <v>587</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35">
      <c r="A483" s="246"/>
      <c r="B483" s="255"/>
      <c r="C483" s="248">
        <f t="shared" si="75"/>
        <v>4</v>
      </c>
      <c r="D483" s="271"/>
      <c r="E483" s="328"/>
      <c r="F483" s="328"/>
      <c r="G483" s="271"/>
      <c r="H483" s="292"/>
      <c r="I483" s="298" t="s">
        <v>590</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35">
      <c r="A484" s="246"/>
      <c r="B484" s="255"/>
      <c r="C484" s="248">
        <f t="shared" si="75"/>
        <v>4</v>
      </c>
      <c r="D484" s="271"/>
      <c r="E484" s="328"/>
      <c r="F484" s="328"/>
      <c r="G484" s="271"/>
      <c r="H484" s="292"/>
      <c r="I484" s="298" t="s">
        <v>591</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35">
      <c r="A485" s="246"/>
      <c r="B485" s="255"/>
      <c r="C485" s="248">
        <f t="shared" si="75"/>
        <v>4</v>
      </c>
      <c r="D485" s="271"/>
      <c r="E485" s="328"/>
      <c r="F485" s="328"/>
      <c r="G485" s="271"/>
      <c r="H485" s="292"/>
      <c r="I485" s="298" t="s">
        <v>592</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35">
      <c r="A486" s="246"/>
      <c r="B486" s="255"/>
      <c r="C486" s="248">
        <f t="shared" si="75"/>
        <v>4</v>
      </c>
      <c r="D486" s="271"/>
      <c r="E486" s="328"/>
      <c r="F486" s="328"/>
      <c r="G486" s="271"/>
      <c r="H486" s="292" t="str">
        <f>H$253</f>
        <v>Spr</v>
      </c>
      <c r="I486" s="298" t="s">
        <v>587</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35">
      <c r="A487" s="246"/>
      <c r="B487" s="255"/>
      <c r="C487" s="248">
        <f t="shared" si="75"/>
        <v>4</v>
      </c>
      <c r="D487" s="271"/>
      <c r="E487" s="328"/>
      <c r="F487" s="328"/>
      <c r="G487" s="271"/>
      <c r="H487" s="292"/>
      <c r="I487" s="298" t="s">
        <v>590</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35">
      <c r="A488" s="246"/>
      <c r="B488" s="255"/>
      <c r="C488" s="248">
        <f t="shared" si="75"/>
        <v>4</v>
      </c>
      <c r="D488" s="271"/>
      <c r="E488" s="328"/>
      <c r="F488" s="328"/>
      <c r="G488" s="271"/>
      <c r="H488" s="292"/>
      <c r="I488" s="298" t="s">
        <v>591</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35">
      <c r="A489" s="246"/>
      <c r="B489" s="255"/>
      <c r="C489" s="248">
        <f t="shared" si="75"/>
        <v>4</v>
      </c>
      <c r="D489" s="271"/>
      <c r="E489" s="328"/>
      <c r="F489" s="328"/>
      <c r="G489" s="271"/>
      <c r="H489" s="292"/>
      <c r="I489" s="298" t="s">
        <v>592</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15" customHeight="1" outlineLevel="2" x14ac:dyDescent="0.3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402</v>
      </c>
      <c r="AR490" s="258"/>
      <c r="AS490" s="246"/>
      <c r="AT490" s="246"/>
      <c r="AU490" s="246"/>
    </row>
    <row r="491" spans="1:47" outlineLevel="2" collapsed="1" x14ac:dyDescent="0.35">
      <c r="A491" s="246"/>
      <c r="B491" s="255"/>
      <c r="C491" s="248">
        <f>INT($C$232)+2</f>
        <v>3</v>
      </c>
      <c r="D491" s="271"/>
      <c r="E491" s="328"/>
      <c r="F491" s="328"/>
      <c r="G491" s="271"/>
      <c r="H491" s="341" t="s">
        <v>580</v>
      </c>
      <c r="I491" s="341" t="s">
        <v>888</v>
      </c>
      <c r="J491" s="299" t="s">
        <v>903</v>
      </c>
      <c r="K491" s="299"/>
      <c r="L491" s="389">
        <f>COUNTA($J492:$J$612)/COUNTA($I492:$I$612)</f>
        <v>8</v>
      </c>
      <c r="M491" s="276"/>
      <c r="N491" s="299" t="s">
        <v>589</v>
      </c>
      <c r="O491" s="299"/>
      <c r="P491" s="299"/>
      <c r="Q491" s="299"/>
      <c r="R491" s="590" t="s">
        <v>901</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35">
      <c r="A492" s="246"/>
      <c r="B492" s="255"/>
      <c r="C492" s="248">
        <f t="shared" ref="C492:C533" si="76">INT($C$232)+3</f>
        <v>4</v>
      </c>
      <c r="D492" s="271"/>
      <c r="E492" s="328"/>
      <c r="F492" s="328"/>
      <c r="G492" s="271"/>
      <c r="H492" s="292" t="str">
        <f>H$251</f>
        <v>Aut</v>
      </c>
      <c r="I492" s="292">
        <v>0</v>
      </c>
      <c r="J492" s="298" t="s">
        <v>889</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35">
      <c r="A493" s="246"/>
      <c r="B493" s="255"/>
      <c r="C493" s="248">
        <f t="shared" si="76"/>
        <v>4</v>
      </c>
      <c r="D493" s="271"/>
      <c r="E493" s="328"/>
      <c r="F493" s="328"/>
      <c r="G493" s="271"/>
      <c r="H493" s="276"/>
      <c r="I493" s="292"/>
      <c r="J493" s="298" t="s">
        <v>890</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3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35">
      <c r="A495" s="246"/>
      <c r="B495" s="255"/>
      <c r="C495" s="248">
        <f t="shared" si="76"/>
        <v>4</v>
      </c>
      <c r="D495" s="271"/>
      <c r="E495" s="328"/>
      <c r="F495" s="328"/>
      <c r="G495" s="271"/>
      <c r="H495" s="276"/>
      <c r="I495" s="292"/>
      <c r="J495" s="298" t="s">
        <v>593</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35">
      <c r="A496" s="246"/>
      <c r="B496" s="255"/>
      <c r="C496" s="248">
        <f t="shared" si="76"/>
        <v>4</v>
      </c>
      <c r="D496" s="271"/>
      <c r="E496" s="328"/>
      <c r="F496" s="328"/>
      <c r="G496" s="271"/>
      <c r="H496" s="276"/>
      <c r="I496" s="292"/>
      <c r="J496" s="298" t="s">
        <v>594</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35">
      <c r="A497" s="246"/>
      <c r="B497" s="255"/>
      <c r="C497" s="248">
        <f t="shared" si="76"/>
        <v>4</v>
      </c>
      <c r="D497" s="271"/>
      <c r="E497" s="328"/>
      <c r="F497" s="328"/>
      <c r="G497" s="271"/>
      <c r="H497" s="276"/>
      <c r="I497" s="292"/>
      <c r="J497" s="298" t="s">
        <v>595</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35">
      <c r="A498" s="246"/>
      <c r="B498" s="255"/>
      <c r="C498" s="248">
        <f t="shared" si="76"/>
        <v>4</v>
      </c>
      <c r="D498" s="271"/>
      <c r="E498" s="328"/>
      <c r="F498" s="328"/>
      <c r="G498" s="271"/>
      <c r="H498" s="276"/>
      <c r="I498" s="292"/>
      <c r="J498" s="298" t="s">
        <v>596</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35">
      <c r="A499" s="246"/>
      <c r="B499" s="255"/>
      <c r="C499" s="248">
        <f t="shared" si="76"/>
        <v>4</v>
      </c>
      <c r="D499" s="271"/>
      <c r="E499" s="328"/>
      <c r="F499" s="328"/>
      <c r="G499" s="271"/>
      <c r="H499" s="276"/>
      <c r="I499" s="292"/>
      <c r="J499" s="298" t="s">
        <v>569</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35">
      <c r="A500" s="246"/>
      <c r="B500" s="255"/>
      <c r="C500" s="248">
        <f t="shared" si="76"/>
        <v>4</v>
      </c>
      <c r="D500" s="271"/>
      <c r="E500" s="328"/>
      <c r="F500" s="328"/>
      <c r="G500" s="271"/>
      <c r="H500" s="292"/>
      <c r="I500" s="292">
        <v>1</v>
      </c>
      <c r="J500" s="298" t="s">
        <v>889</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35">
      <c r="A501" s="246"/>
      <c r="B501" s="255"/>
      <c r="C501" s="248">
        <f t="shared" si="76"/>
        <v>4</v>
      </c>
      <c r="D501" s="271"/>
      <c r="E501" s="328"/>
      <c r="F501" s="328"/>
      <c r="G501" s="271"/>
      <c r="H501" s="276"/>
      <c r="I501" s="292"/>
      <c r="J501" s="298" t="s">
        <v>890</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3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35">
      <c r="A503" s="246"/>
      <c r="B503" s="255"/>
      <c r="C503" s="248">
        <f t="shared" si="76"/>
        <v>4</v>
      </c>
      <c r="D503" s="271"/>
      <c r="E503" s="328"/>
      <c r="F503" s="328"/>
      <c r="G503" s="271"/>
      <c r="H503" s="276"/>
      <c r="I503" s="292"/>
      <c r="J503" s="298" t="s">
        <v>593</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35">
      <c r="A504" s="246"/>
      <c r="B504" s="255"/>
      <c r="C504" s="248">
        <f t="shared" si="76"/>
        <v>4</v>
      </c>
      <c r="D504" s="271"/>
      <c r="E504" s="328"/>
      <c r="F504" s="328"/>
      <c r="G504" s="271"/>
      <c r="H504" s="276"/>
      <c r="I504" s="292"/>
      <c r="J504" s="298" t="s">
        <v>594</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35">
      <c r="A505" s="246"/>
      <c r="B505" s="255"/>
      <c r="C505" s="248">
        <f t="shared" si="76"/>
        <v>4</v>
      </c>
      <c r="D505" s="271"/>
      <c r="E505" s="328"/>
      <c r="F505" s="328"/>
      <c r="G505" s="271"/>
      <c r="H505" s="276"/>
      <c r="I505" s="292"/>
      <c r="J505" s="298" t="s">
        <v>595</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35">
      <c r="A506" s="246"/>
      <c r="B506" s="255"/>
      <c r="C506" s="248">
        <f t="shared" si="76"/>
        <v>4</v>
      </c>
      <c r="D506" s="271"/>
      <c r="E506" s="328"/>
      <c r="F506" s="328"/>
      <c r="G506" s="271"/>
      <c r="H506" s="276"/>
      <c r="I506" s="292"/>
      <c r="J506" s="298" t="s">
        <v>596</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35">
      <c r="A507" s="246"/>
      <c r="B507" s="255"/>
      <c r="C507" s="248">
        <f t="shared" si="76"/>
        <v>4</v>
      </c>
      <c r="D507" s="271"/>
      <c r="E507" s="328"/>
      <c r="F507" s="328"/>
      <c r="G507" s="271"/>
      <c r="H507" s="276"/>
      <c r="I507" s="292"/>
      <c r="J507" s="298" t="s">
        <v>569</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35">
      <c r="A508" s="246"/>
      <c r="B508" s="255"/>
      <c r="C508" s="248">
        <f t="shared" si="76"/>
        <v>4</v>
      </c>
      <c r="D508" s="271"/>
      <c r="E508" s="328"/>
      <c r="F508" s="328"/>
      <c r="G508" s="271"/>
      <c r="H508" s="292"/>
      <c r="I508" s="292">
        <v>2</v>
      </c>
      <c r="J508" s="298" t="s">
        <v>889</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35">
      <c r="A509" s="246"/>
      <c r="B509" s="255"/>
      <c r="C509" s="248">
        <f t="shared" si="76"/>
        <v>4</v>
      </c>
      <c r="D509" s="271"/>
      <c r="E509" s="328"/>
      <c r="F509" s="328"/>
      <c r="G509" s="271"/>
      <c r="H509" s="276"/>
      <c r="I509" s="292"/>
      <c r="J509" s="298" t="s">
        <v>890</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3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35">
      <c r="A511" s="246"/>
      <c r="B511" s="255"/>
      <c r="C511" s="248">
        <f t="shared" si="76"/>
        <v>4</v>
      </c>
      <c r="D511" s="271"/>
      <c r="E511" s="328"/>
      <c r="F511" s="328"/>
      <c r="G511" s="271"/>
      <c r="H511" s="276"/>
      <c r="I511" s="292"/>
      <c r="J511" s="298" t="s">
        <v>593</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35">
      <c r="A512" s="246"/>
      <c r="B512" s="255"/>
      <c r="C512" s="248">
        <f t="shared" si="76"/>
        <v>4</v>
      </c>
      <c r="D512" s="271"/>
      <c r="E512" s="328"/>
      <c r="F512" s="328"/>
      <c r="G512" s="271"/>
      <c r="H512" s="276"/>
      <c r="I512" s="292"/>
      <c r="J512" s="298" t="s">
        <v>594</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35">
      <c r="A513" s="246"/>
      <c r="B513" s="255"/>
      <c r="C513" s="248">
        <f t="shared" si="76"/>
        <v>4</v>
      </c>
      <c r="D513" s="271"/>
      <c r="E513" s="328"/>
      <c r="F513" s="328"/>
      <c r="G513" s="271"/>
      <c r="H513" s="276"/>
      <c r="I513" s="292"/>
      <c r="J513" s="298" t="s">
        <v>595</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35">
      <c r="A514" s="246"/>
      <c r="B514" s="255"/>
      <c r="C514" s="248">
        <f t="shared" si="76"/>
        <v>4</v>
      </c>
      <c r="D514" s="271"/>
      <c r="E514" s="328"/>
      <c r="F514" s="328"/>
      <c r="G514" s="271"/>
      <c r="H514" s="276"/>
      <c r="I514" s="292"/>
      <c r="J514" s="298" t="s">
        <v>596</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35">
      <c r="A515" s="246"/>
      <c r="B515" s="255"/>
      <c r="C515" s="248">
        <f t="shared" si="76"/>
        <v>4</v>
      </c>
      <c r="D515" s="271"/>
      <c r="E515" s="328"/>
      <c r="F515" s="328"/>
      <c r="G515" s="271"/>
      <c r="H515" s="276"/>
      <c r="I515" s="292"/>
      <c r="J515" s="298" t="s">
        <v>569</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35">
      <c r="A516" s="246"/>
      <c r="B516" s="255"/>
      <c r="C516" s="248">
        <f t="shared" si="76"/>
        <v>4</v>
      </c>
      <c r="D516" s="271"/>
      <c r="E516" s="328"/>
      <c r="F516" s="328"/>
      <c r="G516" s="271"/>
      <c r="H516" s="292"/>
      <c r="I516" s="292">
        <v>3</v>
      </c>
      <c r="J516" s="298" t="s">
        <v>889</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35">
      <c r="A517" s="246"/>
      <c r="B517" s="255"/>
      <c r="C517" s="248">
        <f t="shared" si="76"/>
        <v>4</v>
      </c>
      <c r="D517" s="271"/>
      <c r="E517" s="328"/>
      <c r="F517" s="328"/>
      <c r="G517" s="271"/>
      <c r="H517" s="276"/>
      <c r="I517" s="292"/>
      <c r="J517" s="298" t="s">
        <v>890</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3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35">
      <c r="A519" s="246"/>
      <c r="B519" s="255"/>
      <c r="C519" s="248">
        <f t="shared" si="76"/>
        <v>4</v>
      </c>
      <c r="D519" s="271"/>
      <c r="E519" s="328"/>
      <c r="F519" s="328"/>
      <c r="G519" s="271"/>
      <c r="H519" s="276"/>
      <c r="I519" s="292"/>
      <c r="J519" s="298" t="s">
        <v>593</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35">
      <c r="A520" s="246"/>
      <c r="B520" s="255"/>
      <c r="C520" s="248">
        <f t="shared" si="76"/>
        <v>4</v>
      </c>
      <c r="D520" s="271"/>
      <c r="E520" s="328"/>
      <c r="F520" s="328"/>
      <c r="G520" s="271"/>
      <c r="H520" s="276"/>
      <c r="I520" s="292"/>
      <c r="J520" s="298" t="s">
        <v>594</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35">
      <c r="A521" s="246"/>
      <c r="B521" s="255"/>
      <c r="C521" s="248">
        <f t="shared" si="76"/>
        <v>4</v>
      </c>
      <c r="D521" s="271"/>
      <c r="E521" s="328"/>
      <c r="F521" s="328"/>
      <c r="G521" s="271"/>
      <c r="H521" s="276"/>
      <c r="I521" s="292"/>
      <c r="J521" s="298" t="s">
        <v>595</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35">
      <c r="A522" s="246"/>
      <c r="B522" s="255"/>
      <c r="C522" s="248">
        <f t="shared" si="76"/>
        <v>4</v>
      </c>
      <c r="D522" s="271"/>
      <c r="E522" s="328"/>
      <c r="F522" s="328"/>
      <c r="G522" s="271"/>
      <c r="H522" s="276"/>
      <c r="I522" s="292"/>
      <c r="J522" s="298" t="s">
        <v>596</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35">
      <c r="A523" s="246"/>
      <c r="B523" s="255"/>
      <c r="C523" s="248">
        <f t="shared" si="76"/>
        <v>4</v>
      </c>
      <c r="D523" s="271"/>
      <c r="E523" s="328"/>
      <c r="F523" s="328"/>
      <c r="G523" s="271"/>
      <c r="H523" s="276"/>
      <c r="I523" s="292"/>
      <c r="J523" s="298" t="s">
        <v>569</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35">
      <c r="A524" s="246"/>
      <c r="B524" s="255"/>
      <c r="C524" s="248">
        <f t="shared" si="76"/>
        <v>4</v>
      </c>
      <c r="D524" s="271"/>
      <c r="E524" s="328"/>
      <c r="F524" s="328"/>
      <c r="G524" s="271"/>
      <c r="H524" s="292"/>
      <c r="I524" s="292">
        <v>4</v>
      </c>
      <c r="J524" s="298" t="s">
        <v>889</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35">
      <c r="A525" s="246"/>
      <c r="B525" s="255"/>
      <c r="C525" s="248">
        <f t="shared" si="76"/>
        <v>4</v>
      </c>
      <c r="D525" s="271"/>
      <c r="E525" s="328"/>
      <c r="F525" s="328"/>
      <c r="G525" s="271"/>
      <c r="H525" s="276"/>
      <c r="I525" s="292"/>
      <c r="J525" s="298" t="s">
        <v>890</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3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35">
      <c r="A527" s="246"/>
      <c r="B527" s="255"/>
      <c r="C527" s="248">
        <f t="shared" si="76"/>
        <v>4</v>
      </c>
      <c r="D527" s="271"/>
      <c r="E527" s="328"/>
      <c r="F527" s="328"/>
      <c r="G527" s="271"/>
      <c r="H527" s="276"/>
      <c r="I527" s="292"/>
      <c r="J527" s="298" t="s">
        <v>593</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35">
      <c r="A528" s="246"/>
      <c r="B528" s="255"/>
      <c r="C528" s="248">
        <f t="shared" si="76"/>
        <v>4</v>
      </c>
      <c r="D528" s="271"/>
      <c r="E528" s="328"/>
      <c r="F528" s="328"/>
      <c r="G528" s="271"/>
      <c r="H528" s="276"/>
      <c r="I528" s="292"/>
      <c r="J528" s="298" t="s">
        <v>594</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35">
      <c r="A529" s="246"/>
      <c r="B529" s="255"/>
      <c r="C529" s="248">
        <f t="shared" si="76"/>
        <v>4</v>
      </c>
      <c r="D529" s="271"/>
      <c r="E529" s="328"/>
      <c r="F529" s="328"/>
      <c r="G529" s="271"/>
      <c r="H529" s="276"/>
      <c r="I529" s="292"/>
      <c r="J529" s="298" t="s">
        <v>595</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35">
      <c r="A530" s="246"/>
      <c r="B530" s="255"/>
      <c r="C530" s="248">
        <f t="shared" si="76"/>
        <v>4</v>
      </c>
      <c r="D530" s="271"/>
      <c r="E530" s="328"/>
      <c r="F530" s="328"/>
      <c r="G530" s="271"/>
      <c r="H530" s="276"/>
      <c r="I530" s="292"/>
      <c r="J530" s="298" t="s">
        <v>596</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35">
      <c r="A531" s="246"/>
      <c r="B531" s="255"/>
      <c r="C531" s="248">
        <f t="shared" si="76"/>
        <v>4</v>
      </c>
      <c r="D531" s="271"/>
      <c r="E531" s="328"/>
      <c r="F531" s="328"/>
      <c r="G531" s="271"/>
      <c r="H531" s="276"/>
      <c r="I531" s="292"/>
      <c r="J531" s="298" t="s">
        <v>569</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35">
      <c r="A532" s="246"/>
      <c r="B532" s="255"/>
      <c r="C532" s="248">
        <f>INT($C$232)+4</f>
        <v>5</v>
      </c>
      <c r="D532" s="271"/>
      <c r="E532" s="328"/>
      <c r="F532" s="328"/>
      <c r="G532" s="271"/>
      <c r="H532" s="292" t="str">
        <f>H$252</f>
        <v>Win</v>
      </c>
      <c r="I532" s="292">
        <v>0</v>
      </c>
      <c r="J532" s="298" t="s">
        <v>587</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35">
      <c r="A533" s="246"/>
      <c r="B533" s="255"/>
      <c r="C533" s="248">
        <f t="shared" si="76"/>
        <v>4</v>
      </c>
      <c r="D533" s="271"/>
      <c r="E533" s="328"/>
      <c r="F533" s="328"/>
      <c r="G533" s="271"/>
      <c r="H533" s="276"/>
      <c r="I533" s="292"/>
      <c r="J533" s="298" t="s">
        <v>890</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3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35">
      <c r="A535" s="246"/>
      <c r="B535" s="255"/>
      <c r="C535" s="248">
        <f t="shared" si="93"/>
        <v>5</v>
      </c>
      <c r="D535" s="271"/>
      <c r="E535" s="328"/>
      <c r="F535" s="328"/>
      <c r="G535" s="271"/>
      <c r="H535" s="276"/>
      <c r="I535" s="292"/>
      <c r="J535" s="298" t="s">
        <v>593</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35">
      <c r="A536" s="246"/>
      <c r="B536" s="255"/>
      <c r="C536" s="248">
        <f t="shared" si="93"/>
        <v>5</v>
      </c>
      <c r="D536" s="271"/>
      <c r="E536" s="328"/>
      <c r="F536" s="328"/>
      <c r="G536" s="271"/>
      <c r="H536" s="276"/>
      <c r="I536" s="292"/>
      <c r="J536" s="298" t="s">
        <v>594</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35">
      <c r="A537" s="246"/>
      <c r="B537" s="255"/>
      <c r="C537" s="248">
        <f t="shared" si="93"/>
        <v>5</v>
      </c>
      <c r="D537" s="271"/>
      <c r="E537" s="328"/>
      <c r="F537" s="328"/>
      <c r="G537" s="271"/>
      <c r="H537" s="276"/>
      <c r="I537" s="292"/>
      <c r="J537" s="298" t="s">
        <v>595</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35">
      <c r="A538" s="246"/>
      <c r="B538" s="255"/>
      <c r="C538" s="248">
        <f t="shared" si="93"/>
        <v>5</v>
      </c>
      <c r="D538" s="271"/>
      <c r="E538" s="328"/>
      <c r="F538" s="328"/>
      <c r="G538" s="271"/>
      <c r="H538" s="276"/>
      <c r="I538" s="292"/>
      <c r="J538" s="298" t="s">
        <v>596</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35">
      <c r="A539" s="246"/>
      <c r="B539" s="255"/>
      <c r="C539" s="248">
        <f t="shared" si="93"/>
        <v>5</v>
      </c>
      <c r="D539" s="271"/>
      <c r="E539" s="328"/>
      <c r="F539" s="328"/>
      <c r="G539" s="271"/>
      <c r="H539" s="276"/>
      <c r="I539" s="292"/>
      <c r="J539" s="298" t="s">
        <v>569</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35">
      <c r="A540" s="246"/>
      <c r="B540" s="255"/>
      <c r="C540" s="248">
        <f t="shared" si="93"/>
        <v>5</v>
      </c>
      <c r="D540" s="271"/>
      <c r="E540" s="328"/>
      <c r="F540" s="328"/>
      <c r="G540" s="271"/>
      <c r="H540" s="292"/>
      <c r="I540" s="292">
        <v>1</v>
      </c>
      <c r="J540" s="298" t="s">
        <v>587</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35">
      <c r="A541" s="246"/>
      <c r="B541" s="255"/>
      <c r="C541" s="248">
        <f>INT($C$232)+3</f>
        <v>4</v>
      </c>
      <c r="D541" s="271"/>
      <c r="E541" s="328"/>
      <c r="F541" s="328"/>
      <c r="G541" s="271"/>
      <c r="H541" s="276"/>
      <c r="I541" s="292"/>
      <c r="J541" s="298" t="s">
        <v>890</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3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35">
      <c r="A543" s="246"/>
      <c r="B543" s="255"/>
      <c r="C543" s="248">
        <f t="shared" si="93"/>
        <v>5</v>
      </c>
      <c r="D543" s="271"/>
      <c r="E543" s="328"/>
      <c r="F543" s="328"/>
      <c r="G543" s="271"/>
      <c r="H543" s="276"/>
      <c r="I543" s="292"/>
      <c r="J543" s="298" t="s">
        <v>593</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35">
      <c r="A544" s="246"/>
      <c r="B544" s="255"/>
      <c r="C544" s="248">
        <f t="shared" si="93"/>
        <v>5</v>
      </c>
      <c r="D544" s="271"/>
      <c r="E544" s="328"/>
      <c r="F544" s="328"/>
      <c r="G544" s="271"/>
      <c r="H544" s="276"/>
      <c r="I544" s="292"/>
      <c r="J544" s="298" t="s">
        <v>594</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35">
      <c r="A545" s="246"/>
      <c r="B545" s="255"/>
      <c r="C545" s="248">
        <f t="shared" si="93"/>
        <v>5</v>
      </c>
      <c r="D545" s="271"/>
      <c r="E545" s="328"/>
      <c r="F545" s="328"/>
      <c r="G545" s="271"/>
      <c r="H545" s="276"/>
      <c r="I545" s="292"/>
      <c r="J545" s="298" t="s">
        <v>595</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35">
      <c r="A546" s="246"/>
      <c r="B546" s="255"/>
      <c r="C546" s="248">
        <f t="shared" si="93"/>
        <v>5</v>
      </c>
      <c r="D546" s="271"/>
      <c r="E546" s="328"/>
      <c r="F546" s="328"/>
      <c r="G546" s="271"/>
      <c r="H546" s="276"/>
      <c r="I546" s="292"/>
      <c r="J546" s="298" t="s">
        <v>596</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35">
      <c r="A547" s="246"/>
      <c r="B547" s="255"/>
      <c r="C547" s="248">
        <f t="shared" si="93"/>
        <v>5</v>
      </c>
      <c r="D547" s="271"/>
      <c r="E547" s="328"/>
      <c r="F547" s="328"/>
      <c r="G547" s="271"/>
      <c r="H547" s="276"/>
      <c r="I547" s="292"/>
      <c r="J547" s="298" t="s">
        <v>569</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35">
      <c r="A548" s="246"/>
      <c r="B548" s="255"/>
      <c r="C548" s="248">
        <f t="shared" si="93"/>
        <v>5</v>
      </c>
      <c r="D548" s="271"/>
      <c r="E548" s="328"/>
      <c r="F548" s="328"/>
      <c r="G548" s="271"/>
      <c r="H548" s="292"/>
      <c r="I548" s="292">
        <v>2</v>
      </c>
      <c r="J548" s="298" t="s">
        <v>587</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35">
      <c r="A549" s="246"/>
      <c r="B549" s="255"/>
      <c r="C549" s="248">
        <f>INT($C$232)+3</f>
        <v>4</v>
      </c>
      <c r="D549" s="271"/>
      <c r="E549" s="328"/>
      <c r="F549" s="328"/>
      <c r="G549" s="271"/>
      <c r="H549" s="276"/>
      <c r="I549" s="292"/>
      <c r="J549" s="298" t="s">
        <v>890</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3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35">
      <c r="A551" s="246"/>
      <c r="B551" s="255"/>
      <c r="C551" s="248">
        <f t="shared" si="93"/>
        <v>5</v>
      </c>
      <c r="D551" s="271"/>
      <c r="E551" s="328"/>
      <c r="F551" s="328"/>
      <c r="G551" s="271"/>
      <c r="H551" s="276"/>
      <c r="I551" s="292"/>
      <c r="J551" s="298" t="s">
        <v>593</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35">
      <c r="A552" s="246"/>
      <c r="B552" s="255"/>
      <c r="C552" s="248">
        <f t="shared" si="93"/>
        <v>5</v>
      </c>
      <c r="D552" s="271"/>
      <c r="E552" s="328"/>
      <c r="F552" s="328"/>
      <c r="G552" s="271"/>
      <c r="H552" s="276"/>
      <c r="I552" s="292"/>
      <c r="J552" s="298" t="s">
        <v>594</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35">
      <c r="A553" s="246"/>
      <c r="B553" s="255"/>
      <c r="C553" s="248">
        <f t="shared" si="93"/>
        <v>5</v>
      </c>
      <c r="D553" s="271"/>
      <c r="E553" s="328"/>
      <c r="F553" s="328"/>
      <c r="G553" s="271"/>
      <c r="H553" s="276"/>
      <c r="I553" s="292"/>
      <c r="J553" s="298" t="s">
        <v>595</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35">
      <c r="A554" s="246"/>
      <c r="B554" s="255"/>
      <c r="C554" s="248">
        <f t="shared" si="93"/>
        <v>5</v>
      </c>
      <c r="D554" s="271"/>
      <c r="E554" s="328"/>
      <c r="F554" s="328"/>
      <c r="G554" s="271"/>
      <c r="H554" s="276"/>
      <c r="I554" s="292"/>
      <c r="J554" s="298" t="s">
        <v>596</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35">
      <c r="A555" s="246"/>
      <c r="B555" s="255"/>
      <c r="C555" s="248">
        <f t="shared" si="93"/>
        <v>5</v>
      </c>
      <c r="D555" s="271"/>
      <c r="E555" s="328"/>
      <c r="F555" s="328"/>
      <c r="G555" s="271"/>
      <c r="H555" s="276"/>
      <c r="I555" s="292"/>
      <c r="J555" s="298" t="s">
        <v>569</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35">
      <c r="A556" s="246"/>
      <c r="B556" s="255"/>
      <c r="C556" s="248">
        <f t="shared" si="93"/>
        <v>5</v>
      </c>
      <c r="D556" s="271"/>
      <c r="E556" s="328"/>
      <c r="F556" s="328"/>
      <c r="G556" s="271"/>
      <c r="H556" s="292"/>
      <c r="I556" s="292">
        <v>3</v>
      </c>
      <c r="J556" s="298" t="s">
        <v>587</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35">
      <c r="A557" s="246"/>
      <c r="B557" s="255"/>
      <c r="C557" s="248">
        <f>INT($C$232)+3</f>
        <v>4</v>
      </c>
      <c r="D557" s="271"/>
      <c r="E557" s="328"/>
      <c r="F557" s="328"/>
      <c r="G557" s="271"/>
      <c r="H557" s="276"/>
      <c r="I557" s="292"/>
      <c r="J557" s="298" t="s">
        <v>890</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3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35">
      <c r="A559" s="246"/>
      <c r="B559" s="255"/>
      <c r="C559" s="248">
        <f t="shared" si="93"/>
        <v>5</v>
      </c>
      <c r="D559" s="271"/>
      <c r="E559" s="328"/>
      <c r="F559" s="328"/>
      <c r="G559" s="271"/>
      <c r="H559" s="276"/>
      <c r="I559" s="292"/>
      <c r="J559" s="298" t="s">
        <v>593</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35">
      <c r="A560" s="246"/>
      <c r="B560" s="255"/>
      <c r="C560" s="248">
        <f t="shared" si="93"/>
        <v>5</v>
      </c>
      <c r="D560" s="271"/>
      <c r="E560" s="328"/>
      <c r="F560" s="328"/>
      <c r="G560" s="271"/>
      <c r="H560" s="276"/>
      <c r="I560" s="292"/>
      <c r="J560" s="298" t="s">
        <v>594</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35">
      <c r="A561" s="246"/>
      <c r="B561" s="255"/>
      <c r="C561" s="248">
        <f t="shared" si="93"/>
        <v>5</v>
      </c>
      <c r="D561" s="271"/>
      <c r="E561" s="328"/>
      <c r="F561" s="328"/>
      <c r="G561" s="271"/>
      <c r="H561" s="276"/>
      <c r="I561" s="292"/>
      <c r="J561" s="298" t="s">
        <v>595</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35">
      <c r="A562" s="246"/>
      <c r="B562" s="255"/>
      <c r="C562" s="248">
        <f t="shared" si="93"/>
        <v>5</v>
      </c>
      <c r="D562" s="271"/>
      <c r="E562" s="328"/>
      <c r="F562" s="328"/>
      <c r="G562" s="271"/>
      <c r="H562" s="276"/>
      <c r="I562" s="292"/>
      <c r="J562" s="298" t="s">
        <v>596</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35">
      <c r="A563" s="246"/>
      <c r="B563" s="255"/>
      <c r="C563" s="248">
        <f t="shared" si="93"/>
        <v>5</v>
      </c>
      <c r="D563" s="271"/>
      <c r="E563" s="328"/>
      <c r="F563" s="328"/>
      <c r="G563" s="271"/>
      <c r="H563" s="276"/>
      <c r="I563" s="292"/>
      <c r="J563" s="298" t="s">
        <v>569</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35">
      <c r="A564" s="246"/>
      <c r="B564" s="255"/>
      <c r="C564" s="248">
        <f t="shared" si="93"/>
        <v>5</v>
      </c>
      <c r="D564" s="271"/>
      <c r="E564" s="328"/>
      <c r="F564" s="328"/>
      <c r="G564" s="271"/>
      <c r="H564" s="292"/>
      <c r="I564" s="292">
        <v>4</v>
      </c>
      <c r="J564" s="298" t="s">
        <v>587</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35">
      <c r="A565" s="246"/>
      <c r="B565" s="255"/>
      <c r="C565" s="248">
        <f>INT($C$232)+3</f>
        <v>4</v>
      </c>
      <c r="D565" s="271"/>
      <c r="E565" s="328"/>
      <c r="F565" s="328"/>
      <c r="G565" s="271"/>
      <c r="H565" s="276"/>
      <c r="I565" s="292"/>
      <c r="J565" s="298" t="s">
        <v>890</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3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35">
      <c r="A567" s="246"/>
      <c r="B567" s="255"/>
      <c r="C567" s="248">
        <f t="shared" si="93"/>
        <v>5</v>
      </c>
      <c r="D567" s="271"/>
      <c r="E567" s="328"/>
      <c r="F567" s="328"/>
      <c r="G567" s="271"/>
      <c r="H567" s="276"/>
      <c r="I567" s="292"/>
      <c r="J567" s="298" t="s">
        <v>593</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35">
      <c r="A568" s="246"/>
      <c r="B568" s="255"/>
      <c r="C568" s="248">
        <f t="shared" si="93"/>
        <v>5</v>
      </c>
      <c r="D568" s="271"/>
      <c r="E568" s="328"/>
      <c r="F568" s="328"/>
      <c r="G568" s="271"/>
      <c r="H568" s="276"/>
      <c r="I568" s="292"/>
      <c r="J568" s="298" t="s">
        <v>594</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35">
      <c r="A569" s="246"/>
      <c r="B569" s="255"/>
      <c r="C569" s="248">
        <f t="shared" si="93"/>
        <v>5</v>
      </c>
      <c r="D569" s="271"/>
      <c r="E569" s="328"/>
      <c r="F569" s="328"/>
      <c r="G569" s="271"/>
      <c r="H569" s="276"/>
      <c r="I569" s="292"/>
      <c r="J569" s="298" t="s">
        <v>595</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35">
      <c r="A570" s="246"/>
      <c r="B570" s="255"/>
      <c r="C570" s="248">
        <f t="shared" si="93"/>
        <v>5</v>
      </c>
      <c r="D570" s="271"/>
      <c r="E570" s="328"/>
      <c r="F570" s="328"/>
      <c r="G570" s="271"/>
      <c r="H570" s="276"/>
      <c r="I570" s="292"/>
      <c r="J570" s="298" t="s">
        <v>596</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35">
      <c r="A571" s="246"/>
      <c r="B571" s="255"/>
      <c r="C571" s="248">
        <f t="shared" si="93"/>
        <v>5</v>
      </c>
      <c r="D571" s="271"/>
      <c r="E571" s="328"/>
      <c r="F571" s="328"/>
      <c r="G571" s="271"/>
      <c r="H571" s="276"/>
      <c r="I571" s="292"/>
      <c r="J571" s="298" t="s">
        <v>569</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35">
      <c r="A572" s="246"/>
      <c r="B572" s="255"/>
      <c r="C572" s="248">
        <f t="shared" si="93"/>
        <v>5</v>
      </c>
      <c r="D572" s="271"/>
      <c r="E572" s="328"/>
      <c r="F572" s="328"/>
      <c r="G572" s="271"/>
      <c r="H572" s="292" t="str">
        <f>H$253</f>
        <v>Spr</v>
      </c>
      <c r="I572" s="292">
        <v>0</v>
      </c>
      <c r="J572" s="298" t="s">
        <v>587</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35">
      <c r="A573" s="246"/>
      <c r="B573" s="255"/>
      <c r="C573" s="248">
        <f>INT($C$232)+3</f>
        <v>4</v>
      </c>
      <c r="D573" s="271"/>
      <c r="E573" s="328"/>
      <c r="F573" s="328"/>
      <c r="G573" s="271"/>
      <c r="H573" s="276"/>
      <c r="I573" s="292"/>
      <c r="J573" s="298" t="s">
        <v>890</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3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35">
      <c r="A575" s="246"/>
      <c r="B575" s="255"/>
      <c r="C575" s="248">
        <f t="shared" si="93"/>
        <v>5</v>
      </c>
      <c r="D575" s="271"/>
      <c r="E575" s="328"/>
      <c r="F575" s="328"/>
      <c r="G575" s="271"/>
      <c r="H575" s="276"/>
      <c r="I575" s="292"/>
      <c r="J575" s="298" t="s">
        <v>593</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35">
      <c r="A576" s="246"/>
      <c r="B576" s="255"/>
      <c r="C576" s="248">
        <f t="shared" si="93"/>
        <v>5</v>
      </c>
      <c r="D576" s="271"/>
      <c r="E576" s="328"/>
      <c r="F576" s="328"/>
      <c r="G576" s="271"/>
      <c r="H576" s="276"/>
      <c r="I576" s="292"/>
      <c r="J576" s="298" t="s">
        <v>594</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35">
      <c r="A577" s="246"/>
      <c r="B577" s="255"/>
      <c r="C577" s="248">
        <f t="shared" si="93"/>
        <v>5</v>
      </c>
      <c r="D577" s="271"/>
      <c r="E577" s="328"/>
      <c r="F577" s="328"/>
      <c r="G577" s="271"/>
      <c r="H577" s="276"/>
      <c r="I577" s="292"/>
      <c r="J577" s="298" t="s">
        <v>595</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35">
      <c r="A578" s="246"/>
      <c r="B578" s="255"/>
      <c r="C578" s="248">
        <f t="shared" si="93"/>
        <v>5</v>
      </c>
      <c r="D578" s="271"/>
      <c r="E578" s="328"/>
      <c r="F578" s="328"/>
      <c r="G578" s="271"/>
      <c r="H578" s="276"/>
      <c r="I578" s="292"/>
      <c r="J578" s="298" t="s">
        <v>596</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35">
      <c r="A579" s="246"/>
      <c r="B579" s="255"/>
      <c r="C579" s="248">
        <f t="shared" si="93"/>
        <v>5</v>
      </c>
      <c r="D579" s="271"/>
      <c r="E579" s="328"/>
      <c r="F579" s="328"/>
      <c r="G579" s="271"/>
      <c r="H579" s="276"/>
      <c r="I579" s="292"/>
      <c r="J579" s="298" t="s">
        <v>569</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35">
      <c r="A580" s="246"/>
      <c r="B580" s="255"/>
      <c r="C580" s="248">
        <f t="shared" si="93"/>
        <v>5</v>
      </c>
      <c r="D580" s="271"/>
      <c r="E580" s="328"/>
      <c r="F580" s="328"/>
      <c r="G580" s="271"/>
      <c r="H580" s="292"/>
      <c r="I580" s="292">
        <v>1</v>
      </c>
      <c r="J580" s="298" t="s">
        <v>587</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35">
      <c r="A581" s="246"/>
      <c r="B581" s="255"/>
      <c r="C581" s="248">
        <f>INT($C$232)+3</f>
        <v>4</v>
      </c>
      <c r="D581" s="271"/>
      <c r="E581" s="328"/>
      <c r="F581" s="328"/>
      <c r="G581" s="271"/>
      <c r="H581" s="276"/>
      <c r="I581" s="292"/>
      <c r="J581" s="298" t="s">
        <v>890</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3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35">
      <c r="A583" s="246"/>
      <c r="B583" s="255"/>
      <c r="C583" s="248">
        <f t="shared" si="93"/>
        <v>5</v>
      </c>
      <c r="D583" s="271"/>
      <c r="E583" s="328"/>
      <c r="F583" s="328"/>
      <c r="G583" s="271"/>
      <c r="H583" s="276"/>
      <c r="I583" s="292"/>
      <c r="J583" s="298" t="s">
        <v>593</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35">
      <c r="A584" s="246"/>
      <c r="B584" s="255"/>
      <c r="C584" s="248">
        <f t="shared" si="93"/>
        <v>5</v>
      </c>
      <c r="D584" s="271"/>
      <c r="E584" s="328"/>
      <c r="F584" s="328"/>
      <c r="G584" s="271"/>
      <c r="H584" s="276"/>
      <c r="I584" s="292"/>
      <c r="J584" s="298" t="s">
        <v>594</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35">
      <c r="A585" s="246"/>
      <c r="B585" s="255"/>
      <c r="C585" s="248">
        <f t="shared" si="93"/>
        <v>5</v>
      </c>
      <c r="D585" s="271"/>
      <c r="E585" s="328"/>
      <c r="F585" s="328"/>
      <c r="G585" s="271"/>
      <c r="H585" s="276"/>
      <c r="I585" s="292"/>
      <c r="J585" s="298" t="s">
        <v>595</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35">
      <c r="A586" s="246"/>
      <c r="B586" s="255"/>
      <c r="C586" s="248">
        <f t="shared" si="93"/>
        <v>5</v>
      </c>
      <c r="D586" s="271"/>
      <c r="E586" s="328"/>
      <c r="F586" s="328"/>
      <c r="G586" s="271"/>
      <c r="H586" s="276"/>
      <c r="I586" s="292"/>
      <c r="J586" s="298" t="s">
        <v>596</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35">
      <c r="A587" s="246"/>
      <c r="B587" s="255"/>
      <c r="C587" s="248">
        <f t="shared" si="93"/>
        <v>5</v>
      </c>
      <c r="D587" s="271"/>
      <c r="E587" s="328"/>
      <c r="F587" s="328"/>
      <c r="G587" s="271"/>
      <c r="H587" s="276"/>
      <c r="I587" s="292"/>
      <c r="J587" s="298" t="s">
        <v>569</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35">
      <c r="A588" s="246"/>
      <c r="B588" s="255"/>
      <c r="C588" s="248">
        <f t="shared" si="93"/>
        <v>5</v>
      </c>
      <c r="D588" s="271"/>
      <c r="E588" s="328"/>
      <c r="F588" s="328"/>
      <c r="G588" s="271"/>
      <c r="H588" s="292"/>
      <c r="I588" s="292">
        <v>2</v>
      </c>
      <c r="J588" s="298" t="s">
        <v>587</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35">
      <c r="A589" s="246"/>
      <c r="B589" s="255"/>
      <c r="C589" s="248">
        <f>INT($C$232)+3</f>
        <v>4</v>
      </c>
      <c r="D589" s="271"/>
      <c r="E589" s="328"/>
      <c r="F589" s="328"/>
      <c r="G589" s="271"/>
      <c r="H589" s="276"/>
      <c r="I589" s="292"/>
      <c r="J589" s="298" t="s">
        <v>890</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3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35">
      <c r="A591" s="246"/>
      <c r="B591" s="255"/>
      <c r="C591" s="248">
        <f t="shared" si="93"/>
        <v>5</v>
      </c>
      <c r="D591" s="271"/>
      <c r="E591" s="328"/>
      <c r="F591" s="328"/>
      <c r="G591" s="271"/>
      <c r="H591" s="276"/>
      <c r="I591" s="292"/>
      <c r="J591" s="298" t="s">
        <v>593</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35">
      <c r="A592" s="246"/>
      <c r="B592" s="255"/>
      <c r="C592" s="248">
        <f t="shared" si="93"/>
        <v>5</v>
      </c>
      <c r="D592" s="271"/>
      <c r="E592" s="328"/>
      <c r="F592" s="328"/>
      <c r="G592" s="271"/>
      <c r="H592" s="276"/>
      <c r="I592" s="292"/>
      <c r="J592" s="298" t="s">
        <v>594</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35">
      <c r="A593" s="246"/>
      <c r="B593" s="255"/>
      <c r="C593" s="248">
        <f t="shared" si="93"/>
        <v>5</v>
      </c>
      <c r="D593" s="271"/>
      <c r="E593" s="328"/>
      <c r="F593" s="328"/>
      <c r="G593" s="271"/>
      <c r="H593" s="276"/>
      <c r="I593" s="292"/>
      <c r="J593" s="298" t="s">
        <v>595</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35">
      <c r="A594" s="246"/>
      <c r="B594" s="255"/>
      <c r="C594" s="248">
        <f t="shared" si="93"/>
        <v>5</v>
      </c>
      <c r="D594" s="271"/>
      <c r="E594" s="328"/>
      <c r="F594" s="328"/>
      <c r="G594" s="271"/>
      <c r="H594" s="276"/>
      <c r="I594" s="292"/>
      <c r="J594" s="298" t="s">
        <v>596</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35">
      <c r="A595" s="246"/>
      <c r="B595" s="255"/>
      <c r="C595" s="248">
        <f t="shared" si="93"/>
        <v>5</v>
      </c>
      <c r="D595" s="271"/>
      <c r="E595" s="328"/>
      <c r="F595" s="328"/>
      <c r="G595" s="271"/>
      <c r="H595" s="276"/>
      <c r="I595" s="292"/>
      <c r="J595" s="298" t="s">
        <v>569</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35">
      <c r="A596" s="246"/>
      <c r="B596" s="255"/>
      <c r="C596" s="248">
        <f t="shared" si="93"/>
        <v>5</v>
      </c>
      <c r="D596" s="271"/>
      <c r="E596" s="328"/>
      <c r="F596" s="328"/>
      <c r="G596" s="271"/>
      <c r="H596" s="292"/>
      <c r="I596" s="292">
        <v>3</v>
      </c>
      <c r="J596" s="298" t="s">
        <v>587</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35">
      <c r="A597" s="246"/>
      <c r="B597" s="255"/>
      <c r="C597" s="248">
        <f>INT($C$232)+3</f>
        <v>4</v>
      </c>
      <c r="D597" s="271"/>
      <c r="E597" s="328"/>
      <c r="F597" s="328"/>
      <c r="G597" s="271"/>
      <c r="H597" s="276"/>
      <c r="I597" s="292"/>
      <c r="J597" s="298" t="s">
        <v>890</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3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35">
      <c r="A599" s="246"/>
      <c r="B599" s="255"/>
      <c r="C599" s="248">
        <f t="shared" si="93"/>
        <v>5</v>
      </c>
      <c r="D599" s="271"/>
      <c r="E599" s="328"/>
      <c r="F599" s="328"/>
      <c r="G599" s="271"/>
      <c r="H599" s="276"/>
      <c r="I599" s="292"/>
      <c r="J599" s="298" t="s">
        <v>593</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35">
      <c r="A600" s="246"/>
      <c r="B600" s="255"/>
      <c r="C600" s="248">
        <f t="shared" si="93"/>
        <v>5</v>
      </c>
      <c r="D600" s="271"/>
      <c r="E600" s="328"/>
      <c r="F600" s="328"/>
      <c r="G600" s="271"/>
      <c r="H600" s="276"/>
      <c r="I600" s="292"/>
      <c r="J600" s="298" t="s">
        <v>594</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35">
      <c r="A601" s="246"/>
      <c r="B601" s="255"/>
      <c r="C601" s="248">
        <f t="shared" si="93"/>
        <v>5</v>
      </c>
      <c r="D601" s="271"/>
      <c r="E601" s="328"/>
      <c r="F601" s="328"/>
      <c r="G601" s="271"/>
      <c r="H601" s="276"/>
      <c r="I601" s="292"/>
      <c r="J601" s="298" t="s">
        <v>595</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35">
      <c r="A602" s="246"/>
      <c r="B602" s="255"/>
      <c r="C602" s="248">
        <f t="shared" si="93"/>
        <v>5</v>
      </c>
      <c r="D602" s="271"/>
      <c r="E602" s="328"/>
      <c r="F602" s="328"/>
      <c r="G602" s="271"/>
      <c r="H602" s="276"/>
      <c r="I602" s="292"/>
      <c r="J602" s="298" t="s">
        <v>596</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35">
      <c r="A603" s="246"/>
      <c r="B603" s="255"/>
      <c r="C603" s="248">
        <f t="shared" si="93"/>
        <v>5</v>
      </c>
      <c r="D603" s="271"/>
      <c r="E603" s="328"/>
      <c r="F603" s="328"/>
      <c r="G603" s="271"/>
      <c r="H603" s="276"/>
      <c r="I603" s="292"/>
      <c r="J603" s="298" t="s">
        <v>569</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35">
      <c r="A604" s="246"/>
      <c r="B604" s="255"/>
      <c r="C604" s="248">
        <f t="shared" si="93"/>
        <v>5</v>
      </c>
      <c r="D604" s="271"/>
      <c r="E604" s="328"/>
      <c r="F604" s="328"/>
      <c r="G604" s="271"/>
      <c r="H604" s="292"/>
      <c r="I604" s="292">
        <v>4</v>
      </c>
      <c r="J604" s="298" t="s">
        <v>587</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35">
      <c r="A605" s="246"/>
      <c r="B605" s="255"/>
      <c r="C605" s="248">
        <f>INT($C$232)+3</f>
        <v>4</v>
      </c>
      <c r="D605" s="271"/>
      <c r="E605" s="328"/>
      <c r="F605" s="328"/>
      <c r="G605" s="271"/>
      <c r="H605" s="276"/>
      <c r="I605" s="292"/>
      <c r="J605" s="298" t="s">
        <v>890</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3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35">
      <c r="A607" s="246"/>
      <c r="B607" s="255"/>
      <c r="C607" s="248">
        <f>INT($C$232)+4</f>
        <v>5</v>
      </c>
      <c r="D607" s="271"/>
      <c r="E607" s="328"/>
      <c r="F607" s="328"/>
      <c r="G607" s="271"/>
      <c r="H607" s="276"/>
      <c r="I607" s="292"/>
      <c r="J607" s="298" t="s">
        <v>593</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35">
      <c r="A608" s="246"/>
      <c r="B608" s="255"/>
      <c r="C608" s="248">
        <f>INT($C$232)+4</f>
        <v>5</v>
      </c>
      <c r="D608" s="271"/>
      <c r="E608" s="328"/>
      <c r="F608" s="328"/>
      <c r="G608" s="271"/>
      <c r="H608" s="276"/>
      <c r="I608" s="292"/>
      <c r="J608" s="298" t="s">
        <v>594</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35">
      <c r="A609" s="246"/>
      <c r="B609" s="255"/>
      <c r="C609" s="248">
        <f>INT($C$232)+4</f>
        <v>5</v>
      </c>
      <c r="D609" s="271"/>
      <c r="E609" s="328"/>
      <c r="F609" s="328"/>
      <c r="G609" s="271"/>
      <c r="H609" s="276"/>
      <c r="I609" s="292"/>
      <c r="J609" s="298" t="s">
        <v>595</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35">
      <c r="A610" s="246"/>
      <c r="B610" s="255"/>
      <c r="C610" s="248">
        <f>INT($C$232)+4</f>
        <v>5</v>
      </c>
      <c r="D610" s="271"/>
      <c r="E610" s="328"/>
      <c r="F610" s="328"/>
      <c r="G610" s="271"/>
      <c r="H610" s="276"/>
      <c r="I610" s="292"/>
      <c r="J610" s="298" t="s">
        <v>596</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35">
      <c r="A611" s="246"/>
      <c r="B611" s="255"/>
      <c r="C611" s="248">
        <f>INT($C$232)+4</f>
        <v>5</v>
      </c>
      <c r="D611" s="271"/>
      <c r="E611" s="328"/>
      <c r="F611" s="328"/>
      <c r="G611" s="271"/>
      <c r="H611" s="276"/>
      <c r="I611" s="292"/>
      <c r="J611" s="298" t="s">
        <v>569</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15" customHeight="1" outlineLevel="2" x14ac:dyDescent="0.3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402</v>
      </c>
      <c r="AR612" s="258"/>
      <c r="AS612" s="246"/>
      <c r="AT612" s="246"/>
      <c r="AU612" s="246"/>
    </row>
    <row r="613" spans="1:47" outlineLevel="2" collapsed="1" x14ac:dyDescent="0.35">
      <c r="A613" s="246"/>
      <c r="B613" s="255"/>
      <c r="C613" s="248">
        <f>INT($C$232)+2</f>
        <v>3</v>
      </c>
      <c r="D613" s="271"/>
      <c r="E613" s="328"/>
      <c r="F613" s="328"/>
      <c r="G613" s="271"/>
      <c r="H613" s="341" t="s">
        <v>580</v>
      </c>
      <c r="I613" s="299" t="s">
        <v>597</v>
      </c>
      <c r="J613" s="299"/>
      <c r="K613" s="391"/>
      <c r="L613" s="389">
        <f>COUNTA($I614:$I$638)/COUNTA($H614:$H$638)</f>
        <v>8</v>
      </c>
      <c r="M613" s="276"/>
      <c r="N613" s="299"/>
      <c r="O613" s="299"/>
      <c r="P613" s="299"/>
      <c r="Q613" s="299"/>
      <c r="R613" s="299" t="s">
        <v>598</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35">
      <c r="A614" s="246"/>
      <c r="B614" s="255"/>
      <c r="C614" s="248">
        <f t="shared" ref="C614:C637" si="132">INT($C$232)+3</f>
        <v>4</v>
      </c>
      <c r="D614" s="271"/>
      <c r="E614" s="328"/>
      <c r="F614" s="328"/>
      <c r="G614" s="271"/>
      <c r="H614" s="292" t="str">
        <f>H$251</f>
        <v>Aut</v>
      </c>
      <c r="I614" s="298" t="s">
        <v>543</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35">
      <c r="A615" s="246"/>
      <c r="B615" s="255"/>
      <c r="C615" s="248">
        <f t="shared" si="132"/>
        <v>4</v>
      </c>
      <c r="D615" s="271"/>
      <c r="E615" s="328"/>
      <c r="F615" s="328"/>
      <c r="G615" s="271"/>
      <c r="H615" s="292"/>
      <c r="I615" s="298" t="s">
        <v>544</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35">
      <c r="A616" s="246"/>
      <c r="B616" s="255"/>
      <c r="C616" s="248">
        <f t="shared" si="132"/>
        <v>4</v>
      </c>
      <c r="D616" s="271"/>
      <c r="E616" s="328"/>
      <c r="F616" s="328"/>
      <c r="G616" s="271"/>
      <c r="H616" s="292"/>
      <c r="I616" s="298" t="s">
        <v>545</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35">
      <c r="A617" s="246"/>
      <c r="B617" s="255"/>
      <c r="C617" s="248">
        <f t="shared" si="132"/>
        <v>4</v>
      </c>
      <c r="D617" s="271"/>
      <c r="E617" s="328"/>
      <c r="F617" s="328"/>
      <c r="G617" s="271"/>
      <c r="H617" s="292"/>
      <c r="I617" s="298" t="s">
        <v>530</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35">
      <c r="A618" s="246"/>
      <c r="B618" s="255"/>
      <c r="C618" s="248">
        <f t="shared" si="132"/>
        <v>4</v>
      </c>
      <c r="D618" s="271"/>
      <c r="E618" s="328"/>
      <c r="F618" s="328"/>
      <c r="G618" s="271"/>
      <c r="H618" s="292"/>
      <c r="I618" s="298" t="s">
        <v>531</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35">
      <c r="A619" s="246"/>
      <c r="B619" s="255"/>
      <c r="C619" s="248">
        <f t="shared" si="132"/>
        <v>4</v>
      </c>
      <c r="D619" s="271"/>
      <c r="E619" s="328"/>
      <c r="F619" s="328"/>
      <c r="G619" s="271"/>
      <c r="H619" s="292"/>
      <c r="I619" s="298" t="s">
        <v>532</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35">
      <c r="A620" s="246"/>
      <c r="B620" s="255"/>
      <c r="C620" s="248">
        <f t="shared" si="132"/>
        <v>4</v>
      </c>
      <c r="D620" s="271"/>
      <c r="E620" s="328"/>
      <c r="F620" s="328"/>
      <c r="G620" s="271"/>
      <c r="H620" s="292"/>
      <c r="I620" s="298" t="s">
        <v>533</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35">
      <c r="A621" s="246"/>
      <c r="B621" s="255"/>
      <c r="C621" s="248">
        <f t="shared" si="132"/>
        <v>4</v>
      </c>
      <c r="D621" s="271"/>
      <c r="E621" s="328"/>
      <c r="F621" s="328"/>
      <c r="G621" s="271"/>
      <c r="H621" s="292"/>
      <c r="I621" s="298" t="s">
        <v>534</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35">
      <c r="A622" s="246"/>
      <c r="B622" s="255"/>
      <c r="C622" s="248">
        <f t="shared" si="132"/>
        <v>4</v>
      </c>
      <c r="D622" s="271"/>
      <c r="E622" s="328"/>
      <c r="F622" s="328"/>
      <c r="G622" s="271"/>
      <c r="H622" s="292" t="str">
        <f>H$252</f>
        <v>Win</v>
      </c>
      <c r="I622" s="298" t="s">
        <v>543</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35">
      <c r="A623" s="246"/>
      <c r="B623" s="255"/>
      <c r="C623" s="248">
        <f t="shared" si="132"/>
        <v>4</v>
      </c>
      <c r="D623" s="271"/>
      <c r="E623" s="328"/>
      <c r="F623" s="328"/>
      <c r="G623" s="271"/>
      <c r="H623" s="292"/>
      <c r="I623" s="298" t="s">
        <v>544</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35">
      <c r="A624" s="246"/>
      <c r="B624" s="255"/>
      <c r="C624" s="248">
        <f t="shared" si="132"/>
        <v>4</v>
      </c>
      <c r="D624" s="271"/>
      <c r="E624" s="328"/>
      <c r="F624" s="328"/>
      <c r="G624" s="271"/>
      <c r="H624" s="292"/>
      <c r="I624" s="298" t="s">
        <v>545</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35">
      <c r="A625" s="246"/>
      <c r="B625" s="255"/>
      <c r="C625" s="248">
        <f t="shared" si="132"/>
        <v>4</v>
      </c>
      <c r="D625" s="271"/>
      <c r="E625" s="328"/>
      <c r="F625" s="328"/>
      <c r="G625" s="271"/>
      <c r="H625" s="292"/>
      <c r="I625" s="298" t="s">
        <v>530</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35">
      <c r="A626" s="246"/>
      <c r="B626" s="255"/>
      <c r="C626" s="248">
        <f t="shared" si="132"/>
        <v>4</v>
      </c>
      <c r="D626" s="271"/>
      <c r="E626" s="328"/>
      <c r="F626" s="328"/>
      <c r="G626" s="271"/>
      <c r="H626" s="292"/>
      <c r="I626" s="298" t="s">
        <v>531</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35">
      <c r="A627" s="246"/>
      <c r="B627" s="255"/>
      <c r="C627" s="248">
        <f t="shared" si="132"/>
        <v>4</v>
      </c>
      <c r="D627" s="271"/>
      <c r="E627" s="328"/>
      <c r="F627" s="328"/>
      <c r="G627" s="271"/>
      <c r="H627" s="292"/>
      <c r="I627" s="298" t="s">
        <v>532</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35">
      <c r="A628" s="246"/>
      <c r="B628" s="255"/>
      <c r="C628" s="248">
        <f t="shared" si="132"/>
        <v>4</v>
      </c>
      <c r="D628" s="271"/>
      <c r="E628" s="328"/>
      <c r="F628" s="328"/>
      <c r="G628" s="271"/>
      <c r="H628" s="292"/>
      <c r="I628" s="298" t="s">
        <v>533</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35">
      <c r="A629" s="246"/>
      <c r="B629" s="255"/>
      <c r="C629" s="248">
        <f t="shared" si="132"/>
        <v>4</v>
      </c>
      <c r="D629" s="271"/>
      <c r="E629" s="328"/>
      <c r="F629" s="328"/>
      <c r="G629" s="271"/>
      <c r="H629" s="292"/>
      <c r="I629" s="298" t="s">
        <v>534</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35">
      <c r="A630" s="246"/>
      <c r="B630" s="255"/>
      <c r="C630" s="248">
        <f t="shared" si="132"/>
        <v>4</v>
      </c>
      <c r="D630" s="271"/>
      <c r="E630" s="328"/>
      <c r="F630" s="328"/>
      <c r="G630" s="271"/>
      <c r="H630" s="292" t="str">
        <f>H$253</f>
        <v>Spr</v>
      </c>
      <c r="I630" s="298" t="s">
        <v>543</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35">
      <c r="A631" s="246"/>
      <c r="B631" s="255"/>
      <c r="C631" s="248">
        <f t="shared" si="132"/>
        <v>4</v>
      </c>
      <c r="D631" s="271"/>
      <c r="E631" s="328"/>
      <c r="F631" s="328"/>
      <c r="G631" s="271"/>
      <c r="H631" s="292"/>
      <c r="I631" s="298" t="s">
        <v>544</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35">
      <c r="A632" s="246"/>
      <c r="B632" s="255"/>
      <c r="C632" s="248">
        <f t="shared" si="132"/>
        <v>4</v>
      </c>
      <c r="D632" s="271"/>
      <c r="E632" s="328"/>
      <c r="F632" s="328"/>
      <c r="G632" s="271"/>
      <c r="H632" s="292"/>
      <c r="I632" s="298" t="s">
        <v>545</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35">
      <c r="A633" s="246"/>
      <c r="B633" s="255"/>
      <c r="C633" s="248">
        <f t="shared" si="132"/>
        <v>4</v>
      </c>
      <c r="D633" s="271"/>
      <c r="E633" s="328"/>
      <c r="F633" s="328"/>
      <c r="G633" s="271"/>
      <c r="H633" s="292"/>
      <c r="I633" s="298" t="s">
        <v>530</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35">
      <c r="A634" s="246"/>
      <c r="B634" s="255"/>
      <c r="C634" s="248">
        <f t="shared" si="132"/>
        <v>4</v>
      </c>
      <c r="D634" s="271"/>
      <c r="E634" s="328"/>
      <c r="F634" s="328"/>
      <c r="G634" s="271"/>
      <c r="H634" s="292"/>
      <c r="I634" s="298" t="s">
        <v>531</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35">
      <c r="A635" s="246"/>
      <c r="B635" s="255"/>
      <c r="C635" s="248">
        <f t="shared" si="132"/>
        <v>4</v>
      </c>
      <c r="D635" s="271"/>
      <c r="E635" s="328"/>
      <c r="F635" s="328"/>
      <c r="G635" s="271"/>
      <c r="H635" s="292"/>
      <c r="I635" s="298" t="s">
        <v>532</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35">
      <c r="A636" s="246"/>
      <c r="B636" s="255"/>
      <c r="C636" s="248">
        <f t="shared" si="132"/>
        <v>4</v>
      </c>
      <c r="D636" s="271"/>
      <c r="E636" s="328"/>
      <c r="F636" s="328"/>
      <c r="G636" s="271"/>
      <c r="H636" s="292"/>
      <c r="I636" s="298" t="s">
        <v>533</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35">
      <c r="A637" s="246"/>
      <c r="B637" s="255"/>
      <c r="C637" s="248">
        <f t="shared" si="132"/>
        <v>4</v>
      </c>
      <c r="D637" s="271"/>
      <c r="E637" s="328"/>
      <c r="F637" s="328"/>
      <c r="G637" s="271"/>
      <c r="H637" s="292"/>
      <c r="I637" s="298" t="s">
        <v>534</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15" customHeight="1" outlineLevel="2" x14ac:dyDescent="0.3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402</v>
      </c>
      <c r="AR638" s="258"/>
      <c r="AS638" s="246"/>
      <c r="AT638" s="246"/>
      <c r="AU638" s="246"/>
    </row>
    <row r="639" spans="1:47" outlineLevel="2" x14ac:dyDescent="0.35">
      <c r="A639" s="246"/>
      <c r="B639" s="255"/>
      <c r="C639" s="248">
        <f>INT($C$232)+2</f>
        <v>3</v>
      </c>
      <c r="D639" s="271"/>
      <c r="E639" s="328"/>
      <c r="F639" s="328"/>
      <c r="G639" s="271"/>
      <c r="H639" s="341" t="s">
        <v>580</v>
      </c>
      <c r="I639" s="299" t="s">
        <v>914</v>
      </c>
      <c r="J639" s="299"/>
      <c r="K639" s="391"/>
      <c r="L639" s="389">
        <f>COUNTA($I640:$I$652)/COUNTA($H640:$H$652)</f>
        <v>4</v>
      </c>
      <c r="M639" s="276"/>
      <c r="N639" s="299"/>
      <c r="O639" s="299"/>
      <c r="P639" s="299"/>
      <c r="Q639" s="299"/>
      <c r="R639" s="299" t="s">
        <v>598</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35">
      <c r="A640" s="246"/>
      <c r="B640" s="255"/>
      <c r="C640" s="248">
        <f t="shared" ref="C640:C651" si="136">INT($C$232)+3</f>
        <v>4</v>
      </c>
      <c r="D640" s="271"/>
      <c r="E640" s="328"/>
      <c r="F640" s="328"/>
      <c r="G640" s="271"/>
      <c r="H640" s="292" t="str">
        <f>H$251</f>
        <v>Aut</v>
      </c>
      <c r="I640" s="298" t="s">
        <v>587</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35">
      <c r="A641" s="246"/>
      <c r="B641" s="255"/>
      <c r="C641" s="248">
        <f t="shared" si="136"/>
        <v>4</v>
      </c>
      <c r="D641" s="271"/>
      <c r="E641" s="328"/>
      <c r="F641" s="328"/>
      <c r="G641" s="271"/>
      <c r="H641" s="292"/>
      <c r="I641" s="298" t="s">
        <v>600</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35">
      <c r="A642" s="246"/>
      <c r="B642" s="255"/>
      <c r="C642" s="248">
        <f t="shared" si="136"/>
        <v>4</v>
      </c>
      <c r="D642" s="271"/>
      <c r="E642" s="328"/>
      <c r="F642" s="328"/>
      <c r="G642" s="271"/>
      <c r="H642" s="292"/>
      <c r="I642" s="298" t="s">
        <v>601</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35">
      <c r="A643" s="246"/>
      <c r="B643" s="255"/>
      <c r="C643" s="248">
        <f t="shared" si="136"/>
        <v>4</v>
      </c>
      <c r="D643" s="271"/>
      <c r="E643" s="328"/>
      <c r="F643" s="328"/>
      <c r="G643" s="271"/>
      <c r="H643" s="292"/>
      <c r="I643" s="298" t="s">
        <v>602</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35">
      <c r="A644" s="246"/>
      <c r="B644" s="255"/>
      <c r="C644" s="248">
        <f t="shared" si="136"/>
        <v>4</v>
      </c>
      <c r="D644" s="271"/>
      <c r="E644" s="328"/>
      <c r="F644" s="328"/>
      <c r="G644" s="271"/>
      <c r="H644" s="292" t="str">
        <f>H$252</f>
        <v>Win</v>
      </c>
      <c r="I644" s="298" t="s">
        <v>587</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35">
      <c r="A645" s="246"/>
      <c r="B645" s="255"/>
      <c r="C645" s="248">
        <f t="shared" si="136"/>
        <v>4</v>
      </c>
      <c r="D645" s="271"/>
      <c r="E645" s="328"/>
      <c r="F645" s="328"/>
      <c r="G645" s="271"/>
      <c r="H645" s="292"/>
      <c r="I645" s="298" t="s">
        <v>600</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35">
      <c r="A646" s="246"/>
      <c r="B646" s="255"/>
      <c r="C646" s="248">
        <f t="shared" si="136"/>
        <v>4</v>
      </c>
      <c r="D646" s="271"/>
      <c r="E646" s="328"/>
      <c r="F646" s="328"/>
      <c r="G646" s="271"/>
      <c r="H646" s="292"/>
      <c r="I646" s="298" t="s">
        <v>601</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35">
      <c r="A647" s="246"/>
      <c r="B647" s="255"/>
      <c r="C647" s="248">
        <f t="shared" si="136"/>
        <v>4</v>
      </c>
      <c r="D647" s="271"/>
      <c r="E647" s="328"/>
      <c r="F647" s="328"/>
      <c r="G647" s="271"/>
      <c r="H647" s="292"/>
      <c r="I647" s="298" t="s">
        <v>602</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35">
      <c r="A648" s="246"/>
      <c r="B648" s="255"/>
      <c r="C648" s="248">
        <f t="shared" si="136"/>
        <v>4</v>
      </c>
      <c r="D648" s="271"/>
      <c r="E648" s="328"/>
      <c r="F648" s="328"/>
      <c r="G648" s="271"/>
      <c r="H648" s="292" t="str">
        <f>H$253</f>
        <v>Spr</v>
      </c>
      <c r="I648" s="298" t="s">
        <v>587</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35">
      <c r="A649" s="246"/>
      <c r="B649" s="255"/>
      <c r="C649" s="248">
        <f t="shared" si="136"/>
        <v>4</v>
      </c>
      <c r="D649" s="271"/>
      <c r="E649" s="328"/>
      <c r="F649" s="328"/>
      <c r="G649" s="271"/>
      <c r="H649" s="292"/>
      <c r="I649" s="298" t="s">
        <v>600</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35">
      <c r="A650" s="246"/>
      <c r="B650" s="255"/>
      <c r="C650" s="248">
        <f t="shared" si="136"/>
        <v>4</v>
      </c>
      <c r="D650" s="271"/>
      <c r="E650" s="328"/>
      <c r="F650" s="328"/>
      <c r="G650" s="271"/>
      <c r="H650" s="292"/>
      <c r="I650" s="298" t="s">
        <v>601</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35">
      <c r="A651" s="246"/>
      <c r="B651" s="255"/>
      <c r="C651" s="248">
        <f t="shared" si="136"/>
        <v>4</v>
      </c>
      <c r="D651" s="271"/>
      <c r="E651" s="328"/>
      <c r="F651" s="328"/>
      <c r="G651" s="271"/>
      <c r="H651" s="292"/>
      <c r="I651" s="298" t="s">
        <v>602</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15" customHeight="1" outlineLevel="2" x14ac:dyDescent="0.3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402</v>
      </c>
      <c r="AR652" s="258"/>
      <c r="AS652" s="246"/>
      <c r="AT652" s="246"/>
      <c r="AU652" s="246"/>
    </row>
    <row r="653" spans="1:47" outlineLevel="2" collapsed="1" x14ac:dyDescent="0.35">
      <c r="A653" s="246"/>
      <c r="B653" s="255"/>
      <c r="C653" s="248">
        <f>INT($C$232)+2</f>
        <v>3</v>
      </c>
      <c r="D653" s="271"/>
      <c r="E653" s="328"/>
      <c r="F653" s="328"/>
      <c r="G653" s="271"/>
      <c r="H653" s="341" t="s">
        <v>580</v>
      </c>
      <c r="I653" s="299" t="s">
        <v>915</v>
      </c>
      <c r="J653" s="299"/>
      <c r="K653" s="391"/>
      <c r="L653" s="389">
        <f>COUNTA($I654:$I$669)/COUNTA($H654:$H$669)</f>
        <v>5</v>
      </c>
      <c r="M653" s="276"/>
      <c r="N653" s="299"/>
      <c r="O653" s="299"/>
      <c r="P653" s="299"/>
      <c r="Q653" s="299"/>
      <c r="R653" s="299" t="s">
        <v>598</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35">
      <c r="A654" s="246"/>
      <c r="B654" s="255"/>
      <c r="C654" s="248">
        <f t="shared" ref="C654:C668" si="137">INT($C$232)+3</f>
        <v>4</v>
      </c>
      <c r="D654" s="271"/>
      <c r="E654" s="328"/>
      <c r="F654" s="328"/>
      <c r="G654" s="271"/>
      <c r="H654" s="292" t="str">
        <f>H$251</f>
        <v>Aut</v>
      </c>
      <c r="I654" s="298" t="s">
        <v>587</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35">
      <c r="A655" s="246"/>
      <c r="B655" s="255"/>
      <c r="C655" s="248">
        <f t="shared" si="137"/>
        <v>4</v>
      </c>
      <c r="D655" s="271"/>
      <c r="E655" s="328"/>
      <c r="F655" s="328"/>
      <c r="G655" s="271"/>
      <c r="H655" s="292"/>
      <c r="I655" s="298" t="s">
        <v>599</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35">
      <c r="A656" s="246"/>
      <c r="B656" s="255"/>
      <c r="C656" s="248">
        <f t="shared" si="137"/>
        <v>4</v>
      </c>
      <c r="D656" s="271"/>
      <c r="E656" s="328"/>
      <c r="F656" s="328"/>
      <c r="G656" s="271"/>
      <c r="H656" s="292"/>
      <c r="I656" s="298" t="s">
        <v>568</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35">
      <c r="A657" s="246"/>
      <c r="B657" s="255"/>
      <c r="C657" s="248">
        <f t="shared" si="137"/>
        <v>4</v>
      </c>
      <c r="D657" s="271"/>
      <c r="E657" s="328"/>
      <c r="F657" s="328"/>
      <c r="G657" s="271"/>
      <c r="H657" s="292"/>
      <c r="I657" s="298" t="s">
        <v>596</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35">
      <c r="A658" s="246"/>
      <c r="B658" s="255"/>
      <c r="C658" s="248">
        <f t="shared" si="137"/>
        <v>4</v>
      </c>
      <c r="D658" s="271"/>
      <c r="E658" s="328"/>
      <c r="F658" s="328"/>
      <c r="G658" s="271"/>
      <c r="H658" s="292"/>
      <c r="I658" s="298" t="s">
        <v>569</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35">
      <c r="A659" s="246"/>
      <c r="B659" s="255"/>
      <c r="C659" s="248">
        <f t="shared" si="137"/>
        <v>4</v>
      </c>
      <c r="D659" s="271"/>
      <c r="E659" s="328"/>
      <c r="F659" s="328"/>
      <c r="G659" s="271"/>
      <c r="H659" s="292" t="str">
        <f>H$252</f>
        <v>Win</v>
      </c>
      <c r="I659" s="298" t="s">
        <v>587</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35">
      <c r="A660" s="246"/>
      <c r="B660" s="255"/>
      <c r="C660" s="248">
        <f t="shared" si="137"/>
        <v>4</v>
      </c>
      <c r="D660" s="271"/>
      <c r="E660" s="328"/>
      <c r="F660" s="328"/>
      <c r="G660" s="271"/>
      <c r="H660" s="292"/>
      <c r="I660" s="298" t="s">
        <v>599</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35">
      <c r="A661" s="246"/>
      <c r="B661" s="255"/>
      <c r="C661" s="248">
        <f t="shared" si="137"/>
        <v>4</v>
      </c>
      <c r="D661" s="271"/>
      <c r="E661" s="328"/>
      <c r="F661" s="328"/>
      <c r="G661" s="271"/>
      <c r="H661" s="292"/>
      <c r="I661" s="298" t="s">
        <v>568</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35">
      <c r="A662" s="246"/>
      <c r="B662" s="255"/>
      <c r="C662" s="248">
        <f t="shared" si="137"/>
        <v>4</v>
      </c>
      <c r="D662" s="271"/>
      <c r="E662" s="328"/>
      <c r="F662" s="328"/>
      <c r="G662" s="271"/>
      <c r="H662" s="292"/>
      <c r="I662" s="298" t="s">
        <v>596</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35">
      <c r="A663" s="246"/>
      <c r="B663" s="255"/>
      <c r="C663" s="248">
        <f t="shared" si="137"/>
        <v>4</v>
      </c>
      <c r="D663" s="271"/>
      <c r="E663" s="328"/>
      <c r="F663" s="328"/>
      <c r="G663" s="271"/>
      <c r="H663" s="292"/>
      <c r="I663" s="298" t="s">
        <v>569</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35">
      <c r="A664" s="246"/>
      <c r="B664" s="255"/>
      <c r="C664" s="248">
        <f t="shared" si="137"/>
        <v>4</v>
      </c>
      <c r="D664" s="271"/>
      <c r="E664" s="328"/>
      <c r="F664" s="328"/>
      <c r="G664" s="271"/>
      <c r="H664" s="292" t="str">
        <f>H$253</f>
        <v>Spr</v>
      </c>
      <c r="I664" s="298" t="s">
        <v>587</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35">
      <c r="A665" s="246"/>
      <c r="B665" s="255"/>
      <c r="C665" s="248">
        <f t="shared" si="137"/>
        <v>4</v>
      </c>
      <c r="D665" s="271"/>
      <c r="E665" s="328"/>
      <c r="F665" s="328"/>
      <c r="G665" s="271"/>
      <c r="H665" s="292"/>
      <c r="I665" s="298" t="s">
        <v>599</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35">
      <c r="A666" s="246"/>
      <c r="B666" s="255"/>
      <c r="C666" s="248">
        <f t="shared" si="137"/>
        <v>4</v>
      </c>
      <c r="D666" s="271"/>
      <c r="E666" s="328"/>
      <c r="F666" s="328"/>
      <c r="G666" s="271"/>
      <c r="H666" s="292"/>
      <c r="I666" s="298" t="s">
        <v>568</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35">
      <c r="A667" s="246"/>
      <c r="B667" s="255"/>
      <c r="C667" s="248">
        <f t="shared" si="137"/>
        <v>4</v>
      </c>
      <c r="D667" s="271"/>
      <c r="E667" s="328"/>
      <c r="F667" s="328"/>
      <c r="G667" s="271"/>
      <c r="H667" s="292"/>
      <c r="I667" s="298" t="s">
        <v>596</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35">
      <c r="A668" s="246"/>
      <c r="B668" s="255"/>
      <c r="C668" s="248">
        <f t="shared" si="137"/>
        <v>4</v>
      </c>
      <c r="D668" s="271"/>
      <c r="E668" s="328"/>
      <c r="F668" s="328"/>
      <c r="G668" s="271"/>
      <c r="H668" s="292"/>
      <c r="I668" s="298" t="s">
        <v>569</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15" customHeight="1" outlineLevel="2" x14ac:dyDescent="0.3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402</v>
      </c>
      <c r="AR669" s="258"/>
      <c r="AS669" s="246"/>
      <c r="AT669" s="246"/>
      <c r="AU669" s="246"/>
    </row>
    <row r="670" spans="1:47" outlineLevel="1" x14ac:dyDescent="0.35">
      <c r="A670" s="246"/>
      <c r="B670" s="255"/>
      <c r="C670" s="248">
        <f>INT($C$232)+1</f>
        <v>2</v>
      </c>
      <c r="D670" s="271"/>
      <c r="E670" s="328"/>
      <c r="F670" s="328"/>
      <c r="G670" s="271"/>
      <c r="H670" s="331" t="s">
        <v>603</v>
      </c>
      <c r="I670" s="289" t="s">
        <v>604</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15" hidden="1" customHeight="1" outlineLevel="3" x14ac:dyDescent="0.35">
      <c r="A671" s="246"/>
      <c r="B671" s="255"/>
      <c r="C671" s="248">
        <f>INT($C$232)+3.005</f>
        <v>4.0049999999999999</v>
      </c>
      <c r="D671" s="271" t="s">
        <v>398</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35">
      <c r="A672" s="246"/>
      <c r="B672" s="255"/>
      <c r="C672" s="248">
        <f t="shared" ref="C672:C681" si="138">INT($C$232)+2</f>
        <v>3</v>
      </c>
      <c r="D672" s="271"/>
      <c r="E672" s="328"/>
      <c r="F672" s="328"/>
      <c r="G672" s="271"/>
      <c r="H672" s="292" t="str">
        <f>"Birth: "&amp;H$251</f>
        <v>Birth: Aut</v>
      </c>
      <c r="I672" s="298" t="s">
        <v>513</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839</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35">
      <c r="A673" s="246"/>
      <c r="B673" s="255"/>
      <c r="C673" s="248">
        <f t="shared" si="138"/>
        <v>3</v>
      </c>
      <c r="D673" s="271"/>
      <c r="E673" s="328"/>
      <c r="F673" s="328"/>
      <c r="G673" s="271"/>
      <c r="H673" s="341"/>
      <c r="I673" s="298" t="s">
        <v>605</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35">
      <c r="A674" s="246"/>
      <c r="B674" s="255"/>
      <c r="C674" s="248">
        <f t="shared" si="138"/>
        <v>3</v>
      </c>
      <c r="D674" s="271"/>
      <c r="E674" s="328"/>
      <c r="F674" s="328"/>
      <c r="G674" s="271"/>
      <c r="H674" s="292" t="str">
        <f>"Birth: "&amp;H$252</f>
        <v>Birth: Win</v>
      </c>
      <c r="I674" s="298" t="s">
        <v>513</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35">
      <c r="A675" s="246"/>
      <c r="B675" s="255"/>
      <c r="C675" s="248">
        <f t="shared" si="138"/>
        <v>3</v>
      </c>
      <c r="D675" s="271"/>
      <c r="E675" s="328"/>
      <c r="F675" s="328"/>
      <c r="G675" s="271"/>
      <c r="H675" s="341"/>
      <c r="I675" s="298" t="s">
        <v>605</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35">
      <c r="A676" s="246"/>
      <c r="B676" s="255"/>
      <c r="C676" s="248">
        <f t="shared" si="138"/>
        <v>3</v>
      </c>
      <c r="D676" s="271"/>
      <c r="E676" s="328"/>
      <c r="F676" s="328"/>
      <c r="G676" s="271"/>
      <c r="H676" s="292" t="str">
        <f>"Birth: "&amp;H$253</f>
        <v>Birth: Spr</v>
      </c>
      <c r="I676" s="298" t="s">
        <v>513</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35">
      <c r="A677" s="246"/>
      <c r="B677" s="255"/>
      <c r="C677" s="248">
        <f t="shared" si="138"/>
        <v>3</v>
      </c>
      <c r="D677" s="271"/>
      <c r="E677" s="328"/>
      <c r="F677" s="328"/>
      <c r="G677" s="271"/>
      <c r="H677" s="341"/>
      <c r="I677" s="298" t="s">
        <v>605</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1085</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35">
      <c r="A678" s="246"/>
      <c r="B678" s="255"/>
      <c r="C678" s="248">
        <f t="shared" si="138"/>
        <v>3</v>
      </c>
      <c r="D678" s="271"/>
      <c r="E678" s="328"/>
      <c r="F678" s="328"/>
      <c r="G678" s="271"/>
      <c r="H678" s="341" t="s">
        <v>520</v>
      </c>
      <c r="I678" s="299" t="s">
        <v>606</v>
      </c>
      <c r="J678" s="388" t="s">
        <v>607</v>
      </c>
      <c r="K678" s="389">
        <f>COUNTA($H$679:$H$751)</f>
        <v>3</v>
      </c>
      <c r="L678" s="389">
        <f>COUNTA($I$679:$I$751)/K678</f>
        <v>8</v>
      </c>
      <c r="M678" s="343">
        <f>COUNTA($J$679:$J$754)/(L678*K678)</f>
        <v>3</v>
      </c>
      <c r="N678" s="396" t="s">
        <v>608</v>
      </c>
      <c r="O678" s="397"/>
      <c r="P678" s="397"/>
      <c r="Q678" s="397"/>
      <c r="R678" s="397"/>
      <c r="S678" s="397"/>
      <c r="T678" s="397"/>
      <c r="U678" s="371"/>
      <c r="V678" s="292" t="s">
        <v>609</v>
      </c>
      <c r="W678" s="276"/>
      <c r="X678" s="298" t="s">
        <v>610</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35">
      <c r="A679" s="246"/>
      <c r="B679" s="255"/>
      <c r="C679" s="248">
        <f t="shared" si="138"/>
        <v>3</v>
      </c>
      <c r="D679" s="271"/>
      <c r="E679" s="328"/>
      <c r="F679" s="328"/>
      <c r="G679" s="271"/>
      <c r="H679" s="292" t="str">
        <f>H$251</f>
        <v>Aut</v>
      </c>
      <c r="I679" s="292">
        <v>0</v>
      </c>
      <c r="J679" s="318" t="s">
        <v>501</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3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35">
      <c r="A681" s="246"/>
      <c r="B681" s="255"/>
      <c r="C681" s="248">
        <f t="shared" si="138"/>
        <v>3</v>
      </c>
      <c r="D681" s="271"/>
      <c r="E681" s="328"/>
      <c r="F681" s="328"/>
      <c r="G681" s="271"/>
      <c r="H681" s="292"/>
      <c r="I681" s="292"/>
      <c r="J681" s="318" t="s">
        <v>809</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35">
      <c r="A682" s="246"/>
      <c r="B682" s="255"/>
      <c r="C682" s="248">
        <f>INT($C$232)+3</f>
        <v>4</v>
      </c>
      <c r="D682" s="271"/>
      <c r="E682" s="328"/>
      <c r="F682" s="328"/>
      <c r="G682" s="271"/>
      <c r="H682" s="276"/>
      <c r="I682" s="292">
        <v>1</v>
      </c>
      <c r="J682" s="292" t="s">
        <v>611</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35">
      <c r="A683" s="246"/>
      <c r="B683" s="255"/>
      <c r="C683" s="248">
        <f>INT($C$232)+3</f>
        <v>4</v>
      </c>
      <c r="D683" s="271"/>
      <c r="E683" s="328"/>
      <c r="F683" s="328"/>
      <c r="G683" s="271"/>
      <c r="H683" s="276"/>
      <c r="I683" s="292"/>
      <c r="J683" s="292" t="s">
        <v>601</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35">
      <c r="A684" s="246"/>
      <c r="B684" s="255"/>
      <c r="C684" s="248">
        <f>INT($C$232)+3</f>
        <v>4</v>
      </c>
      <c r="D684" s="271"/>
      <c r="E684" s="328"/>
      <c r="F684" s="328"/>
      <c r="G684" s="271"/>
      <c r="H684" s="276"/>
      <c r="I684" s="292"/>
      <c r="J684" s="292" t="s">
        <v>602</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35">
      <c r="A685" s="246"/>
      <c r="B685" s="255"/>
      <c r="C685" s="248">
        <f t="shared" ref="C685:C741" si="158">INT($C$232+3)</f>
        <v>4</v>
      </c>
      <c r="D685" s="271"/>
      <c r="E685" s="328"/>
      <c r="F685" s="328"/>
      <c r="G685" s="271"/>
      <c r="H685" s="276"/>
      <c r="I685" s="292">
        <v>2</v>
      </c>
      <c r="J685" s="292" t="s">
        <v>611</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35">
      <c r="A686" s="246"/>
      <c r="B686" s="255"/>
      <c r="C686" s="248">
        <f t="shared" si="158"/>
        <v>4</v>
      </c>
      <c r="D686" s="271"/>
      <c r="E686" s="328"/>
      <c r="F686" s="328"/>
      <c r="G686" s="271"/>
      <c r="H686" s="276"/>
      <c r="I686" s="292"/>
      <c r="J686" s="292" t="s">
        <v>601</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35">
      <c r="A687" s="246"/>
      <c r="B687" s="255"/>
      <c r="C687" s="248">
        <f t="shared" si="158"/>
        <v>4</v>
      </c>
      <c r="D687" s="271"/>
      <c r="E687" s="328"/>
      <c r="F687" s="328"/>
      <c r="G687" s="271"/>
      <c r="H687" s="276"/>
      <c r="I687" s="292"/>
      <c r="J687" s="292" t="s">
        <v>602</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35">
      <c r="A688" s="246"/>
      <c r="B688" s="255"/>
      <c r="C688" s="248">
        <f t="shared" si="158"/>
        <v>4</v>
      </c>
      <c r="D688" s="271"/>
      <c r="E688" s="328"/>
      <c r="F688" s="328"/>
      <c r="G688" s="271"/>
      <c r="H688" s="276"/>
      <c r="I688" s="292">
        <v>3</v>
      </c>
      <c r="J688" s="292" t="s">
        <v>611</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35">
      <c r="A689" s="246"/>
      <c r="B689" s="255"/>
      <c r="C689" s="248">
        <f t="shared" si="158"/>
        <v>4</v>
      </c>
      <c r="D689" s="271"/>
      <c r="E689" s="328"/>
      <c r="F689" s="328"/>
      <c r="G689" s="271"/>
      <c r="H689" s="276"/>
      <c r="I689" s="292"/>
      <c r="J689" s="292" t="s">
        <v>601</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35">
      <c r="A690" s="246"/>
      <c r="B690" s="255"/>
      <c r="C690" s="248">
        <f t="shared" si="158"/>
        <v>4</v>
      </c>
      <c r="D690" s="271"/>
      <c r="E690" s="328"/>
      <c r="F690" s="328"/>
      <c r="G690" s="271"/>
      <c r="H690" s="276"/>
      <c r="I690" s="292"/>
      <c r="J690" s="292" t="s">
        <v>602</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35">
      <c r="A691" s="246"/>
      <c r="B691" s="255"/>
      <c r="C691" s="248">
        <f t="shared" si="158"/>
        <v>4</v>
      </c>
      <c r="D691" s="271"/>
      <c r="E691" s="328"/>
      <c r="F691" s="328"/>
      <c r="G691" s="271"/>
      <c r="H691" s="276"/>
      <c r="I691" s="292">
        <v>4</v>
      </c>
      <c r="J691" s="292" t="s">
        <v>611</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35">
      <c r="A692" s="246"/>
      <c r="B692" s="255"/>
      <c r="C692" s="248">
        <f t="shared" si="158"/>
        <v>4</v>
      </c>
      <c r="D692" s="271"/>
      <c r="E692" s="328"/>
      <c r="F692" s="328"/>
      <c r="G692" s="271"/>
      <c r="H692" s="276"/>
      <c r="I692" s="292"/>
      <c r="J692" s="292" t="s">
        <v>601</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35">
      <c r="A693" s="246"/>
      <c r="B693" s="255"/>
      <c r="C693" s="248">
        <f t="shared" si="158"/>
        <v>4</v>
      </c>
      <c r="D693" s="271"/>
      <c r="E693" s="328"/>
      <c r="F693" s="328"/>
      <c r="G693" s="271"/>
      <c r="H693" s="276"/>
      <c r="I693" s="292"/>
      <c r="J693" s="292" t="s">
        <v>602</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35">
      <c r="A694" s="246"/>
      <c r="B694" s="255"/>
      <c r="C694" s="248">
        <f t="shared" si="158"/>
        <v>4</v>
      </c>
      <c r="D694" s="271"/>
      <c r="E694" s="328"/>
      <c r="F694" s="328"/>
      <c r="G694" s="271"/>
      <c r="H694" s="276"/>
      <c r="I694" s="292">
        <v>5</v>
      </c>
      <c r="J694" s="292" t="s">
        <v>611</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35">
      <c r="A695" s="246"/>
      <c r="B695" s="255"/>
      <c r="C695" s="248">
        <f t="shared" si="158"/>
        <v>4</v>
      </c>
      <c r="D695" s="271"/>
      <c r="E695" s="328"/>
      <c r="F695" s="328"/>
      <c r="G695" s="271"/>
      <c r="H695" s="276"/>
      <c r="I695" s="292"/>
      <c r="J695" s="292" t="s">
        <v>601</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35">
      <c r="A696" s="246"/>
      <c r="B696" s="255"/>
      <c r="C696" s="248">
        <f t="shared" si="158"/>
        <v>4</v>
      </c>
      <c r="D696" s="271"/>
      <c r="E696" s="328"/>
      <c r="F696" s="328"/>
      <c r="G696" s="271"/>
      <c r="H696" s="276"/>
      <c r="I696" s="292"/>
      <c r="J696" s="292" t="s">
        <v>602</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35">
      <c r="A697" s="246"/>
      <c r="B697" s="255"/>
      <c r="C697" s="248">
        <f t="shared" si="158"/>
        <v>4</v>
      </c>
      <c r="D697" s="271"/>
      <c r="E697" s="328"/>
      <c r="F697" s="328"/>
      <c r="G697" s="271"/>
      <c r="H697" s="276"/>
      <c r="I697" s="292">
        <v>6</v>
      </c>
      <c r="J697" s="292" t="s">
        <v>611</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35">
      <c r="A698" s="246"/>
      <c r="B698" s="255"/>
      <c r="C698" s="248">
        <f t="shared" si="158"/>
        <v>4</v>
      </c>
      <c r="D698" s="271"/>
      <c r="E698" s="328"/>
      <c r="F698" s="328"/>
      <c r="G698" s="271"/>
      <c r="H698" s="276"/>
      <c r="I698" s="292"/>
      <c r="J698" s="292" t="s">
        <v>601</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35">
      <c r="A699" s="246"/>
      <c r="B699" s="255"/>
      <c r="C699" s="248">
        <f t="shared" si="158"/>
        <v>4</v>
      </c>
      <c r="D699" s="271"/>
      <c r="E699" s="328"/>
      <c r="F699" s="328"/>
      <c r="G699" s="271"/>
      <c r="H699" s="276"/>
      <c r="I699" s="292"/>
      <c r="J699" s="292" t="s">
        <v>602</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35">
      <c r="A700" s="246"/>
      <c r="B700" s="255"/>
      <c r="C700" s="248">
        <f t="shared" si="158"/>
        <v>4</v>
      </c>
      <c r="D700" s="271"/>
      <c r="E700" s="328"/>
      <c r="F700" s="328"/>
      <c r="G700" s="271"/>
      <c r="H700" s="276"/>
      <c r="I700" s="292">
        <v>7</v>
      </c>
      <c r="J700" s="292" t="s">
        <v>611</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35">
      <c r="A701" s="246"/>
      <c r="B701" s="255"/>
      <c r="C701" s="248">
        <f t="shared" si="158"/>
        <v>4</v>
      </c>
      <c r="D701" s="271"/>
      <c r="E701" s="328"/>
      <c r="F701" s="328"/>
      <c r="G701" s="271"/>
      <c r="H701" s="276"/>
      <c r="I701" s="292"/>
      <c r="J701" s="292" t="s">
        <v>601</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35">
      <c r="A702" s="246"/>
      <c r="B702" s="255"/>
      <c r="C702" s="248">
        <f t="shared" si="158"/>
        <v>4</v>
      </c>
      <c r="D702" s="271"/>
      <c r="E702" s="328"/>
      <c r="F702" s="328"/>
      <c r="G702" s="271"/>
      <c r="H702" s="276"/>
      <c r="I702" s="292"/>
      <c r="J702" s="292" t="s">
        <v>602</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35">
      <c r="A703" s="246"/>
      <c r="B703" s="255"/>
      <c r="C703" s="248">
        <f t="shared" si="158"/>
        <v>4</v>
      </c>
      <c r="D703" s="271"/>
      <c r="E703" s="328"/>
      <c r="F703" s="328"/>
      <c r="G703" s="271"/>
      <c r="H703" s="292" t="str">
        <f>H$252</f>
        <v>Win</v>
      </c>
      <c r="I703" s="292">
        <v>0</v>
      </c>
      <c r="J703" s="292" t="s">
        <v>611</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35">
      <c r="A704" s="246"/>
      <c r="B704" s="255"/>
      <c r="C704" s="248">
        <f t="shared" si="158"/>
        <v>4</v>
      </c>
      <c r="D704" s="271"/>
      <c r="E704" s="328"/>
      <c r="F704" s="328"/>
      <c r="G704" s="271"/>
      <c r="H704" s="292"/>
      <c r="I704" s="292"/>
      <c r="J704" s="292" t="s">
        <v>601</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35">
      <c r="A705" s="246"/>
      <c r="B705" s="255"/>
      <c r="C705" s="248">
        <f t="shared" si="158"/>
        <v>4</v>
      </c>
      <c r="D705" s="271"/>
      <c r="E705" s="328"/>
      <c r="F705" s="328"/>
      <c r="G705" s="271"/>
      <c r="H705" s="292"/>
      <c r="I705" s="292"/>
      <c r="J705" s="292" t="s">
        <v>602</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35">
      <c r="A706" s="246"/>
      <c r="B706" s="255"/>
      <c r="C706" s="248">
        <f t="shared" si="158"/>
        <v>4</v>
      </c>
      <c r="D706" s="271"/>
      <c r="E706" s="328"/>
      <c r="F706" s="328"/>
      <c r="G706" s="271"/>
      <c r="H706" s="276"/>
      <c r="I706" s="292">
        <v>1</v>
      </c>
      <c r="J706" s="292" t="s">
        <v>611</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35">
      <c r="A707" s="246"/>
      <c r="B707" s="255"/>
      <c r="C707" s="248">
        <f t="shared" si="158"/>
        <v>4</v>
      </c>
      <c r="D707" s="271"/>
      <c r="E707" s="328"/>
      <c r="F707" s="328"/>
      <c r="G707" s="271"/>
      <c r="H707" s="276"/>
      <c r="I707" s="292"/>
      <c r="J707" s="292" t="s">
        <v>601</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35">
      <c r="A708" s="246"/>
      <c r="B708" s="255"/>
      <c r="C708" s="248">
        <f t="shared" si="158"/>
        <v>4</v>
      </c>
      <c r="D708" s="271"/>
      <c r="E708" s="328"/>
      <c r="F708" s="328"/>
      <c r="G708" s="271"/>
      <c r="H708" s="276"/>
      <c r="I708" s="292"/>
      <c r="J708" s="292" t="s">
        <v>602</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35">
      <c r="A709" s="246"/>
      <c r="B709" s="255"/>
      <c r="C709" s="248">
        <f t="shared" si="158"/>
        <v>4</v>
      </c>
      <c r="D709" s="271"/>
      <c r="E709" s="328"/>
      <c r="F709" s="328"/>
      <c r="G709" s="271"/>
      <c r="H709" s="276"/>
      <c r="I709" s="292">
        <v>2</v>
      </c>
      <c r="J709" s="292" t="s">
        <v>611</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35">
      <c r="A710" s="246"/>
      <c r="B710" s="255"/>
      <c r="C710" s="248">
        <f t="shared" si="158"/>
        <v>4</v>
      </c>
      <c r="D710" s="271"/>
      <c r="E710" s="328"/>
      <c r="F710" s="328"/>
      <c r="G710" s="271"/>
      <c r="H710" s="276"/>
      <c r="I710" s="292"/>
      <c r="J710" s="292" t="s">
        <v>601</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35">
      <c r="A711" s="246"/>
      <c r="B711" s="255"/>
      <c r="C711" s="248">
        <f t="shared" si="158"/>
        <v>4</v>
      </c>
      <c r="D711" s="271"/>
      <c r="E711" s="328"/>
      <c r="F711" s="328"/>
      <c r="G711" s="271"/>
      <c r="H711" s="276"/>
      <c r="I711" s="292"/>
      <c r="J711" s="292" t="s">
        <v>602</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35">
      <c r="A712" s="246"/>
      <c r="B712" s="255"/>
      <c r="C712" s="248">
        <f t="shared" si="158"/>
        <v>4</v>
      </c>
      <c r="D712" s="271"/>
      <c r="E712" s="328"/>
      <c r="F712" s="328"/>
      <c r="G712" s="271"/>
      <c r="H712" s="276"/>
      <c r="I712" s="292">
        <v>3</v>
      </c>
      <c r="J712" s="292" t="s">
        <v>611</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35">
      <c r="A713" s="246"/>
      <c r="B713" s="255"/>
      <c r="C713" s="248">
        <f t="shared" si="158"/>
        <v>4</v>
      </c>
      <c r="D713" s="271"/>
      <c r="E713" s="328"/>
      <c r="F713" s="328"/>
      <c r="G713" s="271"/>
      <c r="H713" s="276"/>
      <c r="I713" s="292"/>
      <c r="J713" s="292" t="s">
        <v>601</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35">
      <c r="A714" s="246"/>
      <c r="B714" s="255"/>
      <c r="C714" s="248">
        <f t="shared" si="158"/>
        <v>4</v>
      </c>
      <c r="D714" s="271"/>
      <c r="E714" s="328"/>
      <c r="F714" s="328"/>
      <c r="G714" s="271"/>
      <c r="H714" s="276"/>
      <c r="I714" s="292"/>
      <c r="J714" s="292" t="s">
        <v>602</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35">
      <c r="A715" s="246"/>
      <c r="B715" s="255"/>
      <c r="C715" s="248">
        <f t="shared" si="158"/>
        <v>4</v>
      </c>
      <c r="D715" s="271"/>
      <c r="E715" s="328"/>
      <c r="F715" s="328"/>
      <c r="G715" s="271"/>
      <c r="H715" s="276"/>
      <c r="I715" s="292">
        <v>4</v>
      </c>
      <c r="J715" s="292" t="s">
        <v>611</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35">
      <c r="A716" s="246"/>
      <c r="B716" s="255"/>
      <c r="C716" s="248">
        <f t="shared" si="158"/>
        <v>4</v>
      </c>
      <c r="D716" s="271"/>
      <c r="E716" s="328"/>
      <c r="F716" s="328"/>
      <c r="G716" s="271"/>
      <c r="H716" s="276"/>
      <c r="I716" s="292"/>
      <c r="J716" s="292" t="s">
        <v>601</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35">
      <c r="A717" s="246"/>
      <c r="B717" s="255"/>
      <c r="C717" s="248">
        <f t="shared" si="158"/>
        <v>4</v>
      </c>
      <c r="D717" s="271"/>
      <c r="E717" s="328"/>
      <c r="F717" s="328"/>
      <c r="G717" s="271"/>
      <c r="H717" s="276"/>
      <c r="I717" s="292"/>
      <c r="J717" s="292" t="s">
        <v>602</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35">
      <c r="A718" s="246"/>
      <c r="B718" s="255"/>
      <c r="C718" s="248">
        <f t="shared" ref="C718:C726" si="172">INT($C$232)+3</f>
        <v>4</v>
      </c>
      <c r="D718" s="271"/>
      <c r="E718" s="328"/>
      <c r="F718" s="328"/>
      <c r="G718" s="271"/>
      <c r="H718" s="276"/>
      <c r="I718" s="292">
        <v>5</v>
      </c>
      <c r="J718" s="292" t="s">
        <v>611</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35">
      <c r="A719" s="246"/>
      <c r="B719" s="255"/>
      <c r="C719" s="248">
        <f t="shared" si="172"/>
        <v>4</v>
      </c>
      <c r="D719" s="271"/>
      <c r="E719" s="328"/>
      <c r="F719" s="328"/>
      <c r="G719" s="271"/>
      <c r="H719" s="276"/>
      <c r="I719" s="292"/>
      <c r="J719" s="292" t="s">
        <v>601</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35">
      <c r="A720" s="246"/>
      <c r="B720" s="255"/>
      <c r="C720" s="248">
        <f t="shared" si="172"/>
        <v>4</v>
      </c>
      <c r="D720" s="271"/>
      <c r="E720" s="328"/>
      <c r="F720" s="328"/>
      <c r="G720" s="271"/>
      <c r="H720" s="276"/>
      <c r="I720" s="292"/>
      <c r="J720" s="292" t="s">
        <v>602</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35">
      <c r="A721" s="246"/>
      <c r="B721" s="255"/>
      <c r="C721" s="248">
        <f t="shared" si="172"/>
        <v>4</v>
      </c>
      <c r="D721" s="271"/>
      <c r="E721" s="328"/>
      <c r="F721" s="328"/>
      <c r="G721" s="271"/>
      <c r="H721" s="276"/>
      <c r="I721" s="292">
        <v>6</v>
      </c>
      <c r="J721" s="292" t="s">
        <v>611</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35">
      <c r="A722" s="246"/>
      <c r="B722" s="255"/>
      <c r="C722" s="248">
        <f t="shared" si="172"/>
        <v>4</v>
      </c>
      <c r="D722" s="271"/>
      <c r="E722" s="328"/>
      <c r="F722" s="328"/>
      <c r="G722" s="271"/>
      <c r="H722" s="276"/>
      <c r="I722" s="292"/>
      <c r="J722" s="292" t="s">
        <v>601</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35">
      <c r="A723" s="246"/>
      <c r="B723" s="255"/>
      <c r="C723" s="248">
        <f t="shared" si="172"/>
        <v>4</v>
      </c>
      <c r="D723" s="271"/>
      <c r="E723" s="328"/>
      <c r="F723" s="328"/>
      <c r="G723" s="271"/>
      <c r="H723" s="276"/>
      <c r="I723" s="292"/>
      <c r="J723" s="292" t="s">
        <v>602</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35">
      <c r="A724" s="246"/>
      <c r="B724" s="255"/>
      <c r="C724" s="248">
        <f t="shared" si="172"/>
        <v>4</v>
      </c>
      <c r="D724" s="271"/>
      <c r="E724" s="328"/>
      <c r="F724" s="328"/>
      <c r="G724" s="271"/>
      <c r="H724" s="276"/>
      <c r="I724" s="292">
        <v>7</v>
      </c>
      <c r="J724" s="292" t="s">
        <v>611</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35">
      <c r="A725" s="246"/>
      <c r="B725" s="255"/>
      <c r="C725" s="248">
        <f t="shared" si="172"/>
        <v>4</v>
      </c>
      <c r="D725" s="271"/>
      <c r="E725" s="328"/>
      <c r="F725" s="328"/>
      <c r="G725" s="271"/>
      <c r="H725" s="276"/>
      <c r="I725" s="292"/>
      <c r="J725" s="292" t="s">
        <v>601</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35">
      <c r="A726" s="246"/>
      <c r="B726" s="255"/>
      <c r="C726" s="248">
        <f t="shared" si="172"/>
        <v>4</v>
      </c>
      <c r="D726" s="271"/>
      <c r="E726" s="328"/>
      <c r="F726" s="328"/>
      <c r="G726" s="271"/>
      <c r="H726" s="276"/>
      <c r="I726" s="292"/>
      <c r="J726" s="292" t="s">
        <v>602</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35">
      <c r="A727" s="246"/>
      <c r="B727" s="255"/>
      <c r="C727" s="248">
        <f t="shared" si="158"/>
        <v>4</v>
      </c>
      <c r="D727" s="271"/>
      <c r="E727" s="328"/>
      <c r="F727" s="328"/>
      <c r="G727" s="271"/>
      <c r="H727" s="292" t="str">
        <f>H$253</f>
        <v>Spr</v>
      </c>
      <c r="I727" s="292">
        <v>0</v>
      </c>
      <c r="J727" s="292" t="s">
        <v>611</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35">
      <c r="A728" s="246"/>
      <c r="B728" s="255"/>
      <c r="C728" s="248">
        <f t="shared" si="158"/>
        <v>4</v>
      </c>
      <c r="D728" s="271"/>
      <c r="E728" s="328"/>
      <c r="F728" s="328"/>
      <c r="G728" s="271"/>
      <c r="H728" s="292"/>
      <c r="I728" s="292"/>
      <c r="J728" s="292" t="s">
        <v>601</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35">
      <c r="A729" s="246"/>
      <c r="B729" s="255"/>
      <c r="C729" s="248">
        <f t="shared" si="158"/>
        <v>4</v>
      </c>
      <c r="D729" s="271"/>
      <c r="E729" s="328"/>
      <c r="F729" s="328"/>
      <c r="G729" s="271"/>
      <c r="H729" s="292"/>
      <c r="I729" s="292"/>
      <c r="J729" s="292" t="s">
        <v>602</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35">
      <c r="A730" s="246"/>
      <c r="B730" s="255"/>
      <c r="C730" s="248">
        <f t="shared" si="158"/>
        <v>4</v>
      </c>
      <c r="D730" s="271"/>
      <c r="E730" s="328"/>
      <c r="F730" s="328"/>
      <c r="G730" s="271"/>
      <c r="H730" s="276"/>
      <c r="I730" s="292">
        <v>1</v>
      </c>
      <c r="J730" s="292" t="s">
        <v>611</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35">
      <c r="A731" s="246"/>
      <c r="B731" s="255"/>
      <c r="C731" s="248">
        <f t="shared" si="158"/>
        <v>4</v>
      </c>
      <c r="D731" s="271"/>
      <c r="E731" s="328"/>
      <c r="F731" s="328"/>
      <c r="G731" s="271"/>
      <c r="H731" s="276"/>
      <c r="I731" s="292"/>
      <c r="J731" s="292" t="s">
        <v>601</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35">
      <c r="A732" s="246"/>
      <c r="B732" s="255"/>
      <c r="C732" s="248">
        <f t="shared" si="158"/>
        <v>4</v>
      </c>
      <c r="D732" s="271"/>
      <c r="E732" s="328"/>
      <c r="F732" s="328"/>
      <c r="G732" s="271"/>
      <c r="H732" s="276"/>
      <c r="I732" s="292"/>
      <c r="J732" s="292" t="s">
        <v>602</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35">
      <c r="A733" s="246"/>
      <c r="B733" s="255"/>
      <c r="C733" s="248">
        <f t="shared" si="158"/>
        <v>4</v>
      </c>
      <c r="D733" s="271"/>
      <c r="E733" s="328"/>
      <c r="F733" s="328"/>
      <c r="G733" s="271"/>
      <c r="H733" s="276"/>
      <c r="I733" s="292">
        <v>2</v>
      </c>
      <c r="J733" s="292" t="s">
        <v>611</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35">
      <c r="A734" s="246"/>
      <c r="B734" s="255"/>
      <c r="C734" s="248">
        <f t="shared" si="158"/>
        <v>4</v>
      </c>
      <c r="D734" s="271"/>
      <c r="E734" s="328"/>
      <c r="F734" s="328"/>
      <c r="G734" s="271"/>
      <c r="H734" s="276"/>
      <c r="I734" s="292"/>
      <c r="J734" s="292" t="s">
        <v>601</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35">
      <c r="A735" s="246"/>
      <c r="B735" s="255"/>
      <c r="C735" s="248">
        <f t="shared" si="158"/>
        <v>4</v>
      </c>
      <c r="D735" s="271"/>
      <c r="E735" s="328"/>
      <c r="F735" s="328"/>
      <c r="G735" s="271"/>
      <c r="H735" s="276"/>
      <c r="I735" s="292"/>
      <c r="J735" s="292" t="s">
        <v>602</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35">
      <c r="A736" s="246"/>
      <c r="B736" s="255"/>
      <c r="C736" s="248">
        <f t="shared" si="158"/>
        <v>4</v>
      </c>
      <c r="D736" s="271"/>
      <c r="E736" s="328"/>
      <c r="F736" s="328"/>
      <c r="G736" s="271"/>
      <c r="H736" s="276"/>
      <c r="I736" s="292">
        <v>3</v>
      </c>
      <c r="J736" s="292" t="s">
        <v>611</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35">
      <c r="A737" s="246"/>
      <c r="B737" s="255"/>
      <c r="C737" s="248">
        <f t="shared" si="158"/>
        <v>4</v>
      </c>
      <c r="D737" s="271"/>
      <c r="E737" s="328"/>
      <c r="F737" s="328"/>
      <c r="G737" s="271"/>
      <c r="H737" s="276"/>
      <c r="I737" s="292"/>
      <c r="J737" s="292" t="s">
        <v>601</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35">
      <c r="A738" s="246"/>
      <c r="B738" s="255"/>
      <c r="C738" s="248">
        <f t="shared" si="158"/>
        <v>4</v>
      </c>
      <c r="D738" s="271"/>
      <c r="E738" s="328"/>
      <c r="F738" s="328"/>
      <c r="G738" s="271"/>
      <c r="H738" s="276"/>
      <c r="I738" s="292"/>
      <c r="J738" s="292" t="s">
        <v>602</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35">
      <c r="A739" s="246"/>
      <c r="B739" s="255"/>
      <c r="C739" s="248">
        <f t="shared" si="158"/>
        <v>4</v>
      </c>
      <c r="D739" s="271"/>
      <c r="E739" s="328"/>
      <c r="F739" s="328"/>
      <c r="G739" s="271"/>
      <c r="H739" s="276"/>
      <c r="I739" s="292">
        <v>4</v>
      </c>
      <c r="J739" s="292" t="s">
        <v>611</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35">
      <c r="A740" s="246"/>
      <c r="B740" s="255"/>
      <c r="C740" s="248">
        <f t="shared" si="158"/>
        <v>4</v>
      </c>
      <c r="D740" s="271"/>
      <c r="E740" s="328"/>
      <c r="F740" s="328"/>
      <c r="G740" s="271"/>
      <c r="H740" s="276"/>
      <c r="I740" s="292"/>
      <c r="J740" s="292" t="s">
        <v>601</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35">
      <c r="A741" s="246"/>
      <c r="B741" s="255"/>
      <c r="C741" s="248">
        <f t="shared" si="158"/>
        <v>4</v>
      </c>
      <c r="D741" s="271"/>
      <c r="E741" s="328"/>
      <c r="F741" s="328"/>
      <c r="G741" s="271"/>
      <c r="H741" s="276"/>
      <c r="I741" s="292"/>
      <c r="J741" s="292" t="s">
        <v>602</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35">
      <c r="A742" s="246"/>
      <c r="B742" s="255"/>
      <c r="C742" s="248">
        <f t="shared" ref="C742:C750" si="175">INT($C$232)+3</f>
        <v>4</v>
      </c>
      <c r="D742" s="271"/>
      <c r="E742" s="328"/>
      <c r="F742" s="328"/>
      <c r="G742" s="271"/>
      <c r="H742" s="276"/>
      <c r="I742" s="292">
        <v>5</v>
      </c>
      <c r="J742" s="292" t="s">
        <v>611</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35">
      <c r="A743" s="246"/>
      <c r="B743" s="255"/>
      <c r="C743" s="248">
        <f t="shared" si="175"/>
        <v>4</v>
      </c>
      <c r="D743" s="271"/>
      <c r="E743" s="328"/>
      <c r="F743" s="328"/>
      <c r="G743" s="271"/>
      <c r="H743" s="276"/>
      <c r="I743" s="292"/>
      <c r="J743" s="292" t="s">
        <v>601</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35">
      <c r="A744" s="246"/>
      <c r="B744" s="255"/>
      <c r="C744" s="248">
        <f t="shared" si="175"/>
        <v>4</v>
      </c>
      <c r="D744" s="271"/>
      <c r="E744" s="328"/>
      <c r="F744" s="328"/>
      <c r="G744" s="271"/>
      <c r="H744" s="276"/>
      <c r="I744" s="292"/>
      <c r="J744" s="292" t="s">
        <v>602</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35">
      <c r="A745" s="246"/>
      <c r="B745" s="255"/>
      <c r="C745" s="248">
        <f t="shared" si="175"/>
        <v>4</v>
      </c>
      <c r="D745" s="271"/>
      <c r="E745" s="328"/>
      <c r="F745" s="328"/>
      <c r="G745" s="271"/>
      <c r="H745" s="276"/>
      <c r="I745" s="292">
        <v>6</v>
      </c>
      <c r="J745" s="292" t="s">
        <v>611</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35">
      <c r="A746" s="246"/>
      <c r="B746" s="255"/>
      <c r="C746" s="248">
        <f t="shared" si="175"/>
        <v>4</v>
      </c>
      <c r="D746" s="271"/>
      <c r="E746" s="328"/>
      <c r="F746" s="328"/>
      <c r="G746" s="271"/>
      <c r="H746" s="276"/>
      <c r="I746" s="292"/>
      <c r="J746" s="292" t="s">
        <v>601</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35">
      <c r="A747" s="246"/>
      <c r="B747" s="255"/>
      <c r="C747" s="248">
        <f t="shared" si="175"/>
        <v>4</v>
      </c>
      <c r="D747" s="271"/>
      <c r="E747" s="328"/>
      <c r="F747" s="328"/>
      <c r="G747" s="271"/>
      <c r="H747" s="276"/>
      <c r="I747" s="292"/>
      <c r="J747" s="292" t="s">
        <v>602</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35">
      <c r="A748" s="246"/>
      <c r="B748" s="255"/>
      <c r="C748" s="248">
        <f t="shared" si="175"/>
        <v>4</v>
      </c>
      <c r="D748" s="271"/>
      <c r="E748" s="328"/>
      <c r="F748" s="328"/>
      <c r="G748" s="271"/>
      <c r="H748" s="276"/>
      <c r="I748" s="292">
        <v>7</v>
      </c>
      <c r="J748" s="292" t="s">
        <v>611</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35">
      <c r="A749" s="246"/>
      <c r="B749" s="255"/>
      <c r="C749" s="248">
        <f t="shared" si="175"/>
        <v>4</v>
      </c>
      <c r="D749" s="271"/>
      <c r="E749" s="328"/>
      <c r="F749" s="328"/>
      <c r="G749" s="271"/>
      <c r="H749" s="276"/>
      <c r="I749" s="292"/>
      <c r="J749" s="292" t="s">
        <v>601</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35">
      <c r="A750" s="246"/>
      <c r="B750" s="255"/>
      <c r="C750" s="248">
        <f t="shared" si="175"/>
        <v>4</v>
      </c>
      <c r="D750" s="271"/>
      <c r="E750" s="328"/>
      <c r="F750" s="328"/>
      <c r="G750" s="271"/>
      <c r="H750" s="276"/>
      <c r="I750" s="292"/>
      <c r="J750" s="292" t="s">
        <v>602</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15" customHeight="1" outlineLevel="2" x14ac:dyDescent="0.3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402</v>
      </c>
      <c r="AR751" s="258"/>
      <c r="AS751" s="246"/>
      <c r="AT751" s="246"/>
      <c r="AU751" s="246"/>
    </row>
    <row r="752" spans="1:47" outlineLevel="2" collapsed="1" x14ac:dyDescent="0.35">
      <c r="A752" s="246"/>
      <c r="B752" s="255"/>
      <c r="C752" s="248">
        <f>INT($C$232)+2</f>
        <v>3</v>
      </c>
      <c r="D752" s="271"/>
      <c r="E752" s="328"/>
      <c r="F752" s="328"/>
      <c r="G752" s="271"/>
      <c r="H752" s="590" t="s">
        <v>1067</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3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15" customHeight="1" outlineLevel="2" x14ac:dyDescent="0.3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402</v>
      </c>
      <c r="AR754" s="258"/>
      <c r="AS754" s="246"/>
      <c r="AT754" s="246"/>
      <c r="AU754" s="246"/>
    </row>
    <row r="755" spans="1:47" outlineLevel="2" collapsed="1" x14ac:dyDescent="0.35">
      <c r="A755" s="246"/>
      <c r="B755" s="255"/>
      <c r="C755" s="248">
        <f>INT($C$232)+2</f>
        <v>3</v>
      </c>
      <c r="D755" s="271"/>
      <c r="E755" s="328"/>
      <c r="F755" s="328"/>
      <c r="G755" s="271"/>
      <c r="H755" s="341"/>
      <c r="I755" s="299" t="s">
        <v>606</v>
      </c>
      <c r="J755" s="299"/>
      <c r="K755" s="299" t="s">
        <v>612</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3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3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3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3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3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3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3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3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15" customHeight="1" outlineLevel="2" x14ac:dyDescent="0.3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402</v>
      </c>
      <c r="AR764" s="258"/>
      <c r="AS764" s="246"/>
      <c r="AT764" s="246"/>
      <c r="AU764" s="246"/>
    </row>
    <row r="765" spans="1:47" ht="5.15" customHeight="1" outlineLevel="2" x14ac:dyDescent="0.3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15" customHeight="1" outlineLevel="1" x14ac:dyDescent="0.3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15" customHeight="1" x14ac:dyDescent="0.3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3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3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15" customHeight="1" thickBot="1" x14ac:dyDescent="0.4">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15" customHeight="1" outlineLevel="1" collapsed="1" x14ac:dyDescent="0.3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3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49999999999999" customHeight="1" x14ac:dyDescent="0.35">
      <c r="A773" s="246"/>
      <c r="B773" s="255"/>
      <c r="C773" s="248">
        <v>1.02</v>
      </c>
      <c r="D773" s="259"/>
      <c r="E773" s="321" t="s">
        <v>389</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 outlineLevel="1" x14ac:dyDescent="0.35">
      <c r="A774" s="246"/>
      <c r="B774" s="255"/>
      <c r="C774" s="248">
        <f>INT($C$773)+1.02</f>
        <v>2.02</v>
      </c>
      <c r="D774" s="259"/>
      <c r="E774" s="321" t="s">
        <v>391</v>
      </c>
      <c r="F774" s="325">
        <v>1</v>
      </c>
      <c r="G774" s="264"/>
      <c r="H774" s="265" t="s">
        <v>613</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15" customHeight="1" outlineLevel="2" x14ac:dyDescent="0.3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3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3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35">
      <c r="A778" s="246"/>
      <c r="B778" s="255"/>
      <c r="C778" s="248">
        <f>INT($C$773)+2</f>
        <v>3</v>
      </c>
      <c r="D778" s="256"/>
      <c r="E778" s="328"/>
      <c r="F778" s="328"/>
      <c r="G778" s="256"/>
      <c r="H778" s="270"/>
      <c r="I778" s="270"/>
      <c r="J778" s="270"/>
      <c r="K778" s="329" t="s">
        <v>432</v>
      </c>
      <c r="L778" s="329"/>
      <c r="M778" s="329"/>
      <c r="N778" s="329" t="s">
        <v>433</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35">
      <c r="A779" s="246"/>
      <c r="B779" s="255"/>
      <c r="C779" s="248">
        <f>INT($C$773)+2</f>
        <v>3</v>
      </c>
      <c r="D779" s="256"/>
      <c r="E779" s="328"/>
      <c r="F779" s="328"/>
      <c r="G779" s="256"/>
      <c r="H779" s="270"/>
      <c r="I779" s="270"/>
      <c r="J779" s="270"/>
      <c r="K779" s="318" t="s">
        <v>14</v>
      </c>
      <c r="L779" s="318" t="s">
        <v>501</v>
      </c>
      <c r="M779" s="318" t="s">
        <v>4</v>
      </c>
      <c r="N779" s="318" t="s">
        <v>523</v>
      </c>
      <c r="O779" s="318" t="s">
        <v>524</v>
      </c>
      <c r="P779" s="318" t="s">
        <v>525</v>
      </c>
      <c r="Q779" s="318" t="s">
        <v>526</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9" customHeight="1" outlineLevel="2" collapsed="1" x14ac:dyDescent="0.35">
      <c r="A780" s="246"/>
      <c r="B780" s="255" t="s">
        <v>395</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3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35">
      <c r="A782" s="246"/>
      <c r="B782" s="255" t="s">
        <v>396</v>
      </c>
      <c r="C782" s="248">
        <f>INT(MAX($C$784:$C$808))+1</f>
        <v>5</v>
      </c>
      <c r="D782" s="271" t="s">
        <v>397</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35">
      <c r="A783" s="246"/>
      <c r="B783" s="255"/>
      <c r="C783" s="248">
        <f>INT($C$773)+1</f>
        <v>2</v>
      </c>
      <c r="D783" s="271"/>
      <c r="E783" s="328"/>
      <c r="F783" s="328"/>
      <c r="G783" s="271"/>
      <c r="H783" s="331" t="s">
        <v>614</v>
      </c>
      <c r="I783" s="289" t="s">
        <v>615</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15" hidden="1" customHeight="1" outlineLevel="3" x14ac:dyDescent="0.35">
      <c r="A784" s="246"/>
      <c r="B784" s="255"/>
      <c r="C784" s="248">
        <f>INT($C$773)+3.005</f>
        <v>4.0049999999999999</v>
      </c>
      <c r="D784" s="271" t="s">
        <v>398</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35">
      <c r="A785" s="246"/>
      <c r="B785" s="255"/>
      <c r="C785" s="248">
        <f>INT($C$773)+2</f>
        <v>3</v>
      </c>
      <c r="D785" s="271"/>
      <c r="E785" s="328"/>
      <c r="F785" s="328"/>
      <c r="G785" s="271"/>
      <c r="H785" s="292" t="s">
        <v>616</v>
      </c>
      <c r="I785" s="278"/>
      <c r="J785" s="276"/>
      <c r="K785" s="590" t="s">
        <v>432</v>
      </c>
      <c r="L785" s="298"/>
      <c r="M785" s="298"/>
      <c r="N785" s="278" t="s">
        <v>433</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15" customHeight="1" outlineLevel="2" x14ac:dyDescent="0.3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402</v>
      </c>
      <c r="AR786" s="258"/>
      <c r="AS786" s="246"/>
      <c r="AT786" s="246"/>
      <c r="AU786" s="246"/>
    </row>
    <row r="787" spans="1:47" outlineLevel="1" x14ac:dyDescent="0.35">
      <c r="A787" s="246"/>
      <c r="B787" s="255"/>
      <c r="C787" s="248">
        <f>INT($C$773)+1</f>
        <v>2</v>
      </c>
      <c r="D787" s="271"/>
      <c r="E787" s="328"/>
      <c r="F787" s="328"/>
      <c r="G787" s="271"/>
      <c r="H787" s="331" t="s">
        <v>617</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15" hidden="1" customHeight="1" outlineLevel="3" x14ac:dyDescent="0.35">
      <c r="A788" s="246"/>
      <c r="B788" s="255"/>
      <c r="C788" s="248">
        <f>INT($C$773)+3.005</f>
        <v>4.0049999999999999</v>
      </c>
      <c r="D788" s="271" t="s">
        <v>398</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35">
      <c r="A789" s="246"/>
      <c r="B789" s="255"/>
      <c r="C789" s="248">
        <f>INT($C$773)+2</f>
        <v>3</v>
      </c>
      <c r="D789" s="271"/>
      <c r="E789" s="328"/>
      <c r="F789" s="328"/>
      <c r="G789" s="271"/>
      <c r="H789" s="341" t="s">
        <v>580</v>
      </c>
      <c r="I789" s="299" t="s">
        <v>618</v>
      </c>
      <c r="J789" s="299"/>
      <c r="K789" s="299" t="s">
        <v>619</v>
      </c>
      <c r="L789" s="299"/>
      <c r="M789" s="299"/>
      <c r="N789" s="392"/>
      <c r="O789" s="392" t="s">
        <v>1085</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3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3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3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3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35">
      <c r="A794" s="246"/>
      <c r="B794" s="255"/>
      <c r="C794" s="248">
        <f t="shared" si="188"/>
        <v>4</v>
      </c>
      <c r="D794" s="271"/>
      <c r="E794" s="328"/>
      <c r="F794" s="328"/>
      <c r="G794" s="271"/>
      <c r="H794" s="276"/>
      <c r="I794" s="299" t="s">
        <v>620</v>
      </c>
      <c r="J794" s="298"/>
      <c r="K794" s="299" t="s">
        <v>621</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3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3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3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3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35">
      <c r="A799" s="246"/>
      <c r="B799" s="255"/>
      <c r="C799" s="248">
        <f t="shared" si="188"/>
        <v>4</v>
      </c>
      <c r="D799" s="271"/>
      <c r="E799" s="328"/>
      <c r="F799" s="328"/>
      <c r="G799" s="271"/>
      <c r="H799" s="276"/>
      <c r="I799" s="276"/>
      <c r="J799" s="276"/>
      <c r="K799" s="299" t="s">
        <v>734</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35">
      <c r="A800" s="246"/>
      <c r="B800" s="255"/>
      <c r="C800" s="248">
        <f t="shared" si="188"/>
        <v>4</v>
      </c>
      <c r="D800" s="271"/>
      <c r="E800" s="328"/>
      <c r="F800" s="328"/>
      <c r="G800" s="271"/>
      <c r="H800" s="292" t="str">
        <f>H$251</f>
        <v>Aut</v>
      </c>
      <c r="I800" s="276"/>
      <c r="J800" s="276"/>
      <c r="K800" s="467">
        <v>1550</v>
      </c>
      <c r="L800" s="467">
        <v>1550</v>
      </c>
      <c r="M800" s="467">
        <v>1550</v>
      </c>
      <c r="N800" s="276"/>
      <c r="O800" s="276" t="s">
        <v>744</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3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3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3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35">
      <c r="A804" s="246"/>
      <c r="B804" s="255"/>
      <c r="C804" s="248">
        <f t="shared" si="188"/>
        <v>4</v>
      </c>
      <c r="D804" s="271"/>
      <c r="E804" s="328"/>
      <c r="F804" s="328"/>
      <c r="G804" s="271"/>
      <c r="H804" s="276"/>
      <c r="I804" s="276"/>
      <c r="J804" s="276"/>
      <c r="K804" s="299" t="s">
        <v>622</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3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3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3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15" customHeight="1" outlineLevel="2" x14ac:dyDescent="0.3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402</v>
      </c>
      <c r="AR808" s="258"/>
      <c r="AS808" s="246"/>
      <c r="AT808" s="246"/>
      <c r="AU808" s="246"/>
    </row>
    <row r="809" spans="1:47" ht="5.15" customHeight="1" outlineLevel="2" x14ac:dyDescent="0.3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15" customHeight="1" outlineLevel="1" x14ac:dyDescent="0.3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15" customHeight="1" x14ac:dyDescent="0.3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3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3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15" customHeight="1" thickBot="1" x14ac:dyDescent="0.4">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15" customHeight="1" outlineLevel="1" collapsed="1" x14ac:dyDescent="0.3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3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49999999999999" customHeight="1" x14ac:dyDescent="0.35">
      <c r="A817" s="246"/>
      <c r="B817" s="255"/>
      <c r="C817" s="248">
        <v>1.02</v>
      </c>
      <c r="D817" s="259"/>
      <c r="E817" s="321" t="s">
        <v>389</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6" outlineLevel="1" x14ac:dyDescent="0.35">
      <c r="A818" s="246"/>
      <c r="B818" s="255"/>
      <c r="C818" s="248">
        <f>INT($C$817)+1.02</f>
        <v>2.02</v>
      </c>
      <c r="D818" s="259"/>
      <c r="E818" s="321" t="s">
        <v>391</v>
      </c>
      <c r="F818" s="325">
        <v>1</v>
      </c>
      <c r="G818" s="264"/>
      <c r="H818" s="407" t="s">
        <v>623</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15" customHeight="1" outlineLevel="2" x14ac:dyDescent="0.3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3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3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35">
      <c r="A822" s="246"/>
      <c r="B822" s="255"/>
      <c r="C822" s="248">
        <f>INT($C$817)+2</f>
        <v>3</v>
      </c>
      <c r="D822" s="256"/>
      <c r="E822" s="328"/>
      <c r="F822" s="328"/>
      <c r="G822" s="256"/>
      <c r="H822" s="270"/>
      <c r="I822" s="270"/>
      <c r="J822" s="270"/>
      <c r="K822" s="329" t="s">
        <v>435</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35">
      <c r="A823" s="246"/>
      <c r="B823" s="255"/>
      <c r="C823" s="248">
        <f>INT($C$817)+2</f>
        <v>3</v>
      </c>
      <c r="D823" s="256"/>
      <c r="E823" s="328"/>
      <c r="F823" s="328"/>
      <c r="G823" s="256"/>
      <c r="H823" s="270"/>
      <c r="I823" s="270"/>
      <c r="J823" s="270"/>
      <c r="K823" s="318" t="s">
        <v>502</v>
      </c>
      <c r="L823" s="318" t="s">
        <v>503</v>
      </c>
      <c r="M823" s="318" t="s">
        <v>504</v>
      </c>
      <c r="N823" s="318" t="s">
        <v>505</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9" customHeight="1" outlineLevel="2" collapsed="1" x14ac:dyDescent="0.35">
      <c r="A824" s="246"/>
      <c r="B824" s="255" t="s">
        <v>395</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3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35">
      <c r="A826" s="246"/>
      <c r="B826" s="255" t="s">
        <v>396</v>
      </c>
      <c r="C826" s="248">
        <f>INT(MAX($C$836:$C$866))+1</f>
        <v>6</v>
      </c>
      <c r="D826" s="271" t="s">
        <v>397</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35">
      <c r="A827" s="246"/>
      <c r="B827" s="255"/>
      <c r="C827" s="248">
        <f>INT($C$817)+1</f>
        <v>2</v>
      </c>
      <c r="D827" s="271"/>
      <c r="E827" s="328"/>
      <c r="F827" s="328"/>
      <c r="G827" s="271"/>
      <c r="H827" s="331" t="s">
        <v>624</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15" hidden="1" customHeight="1" outlineLevel="3" x14ac:dyDescent="0.35">
      <c r="A828" s="246"/>
      <c r="B828" s="255"/>
      <c r="C828" s="248">
        <f>INT($C$817)+3.005</f>
        <v>4.0049999999999999</v>
      </c>
      <c r="D828" s="271" t="s">
        <v>398</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35">
      <c r="A829" s="246"/>
      <c r="B829" s="255"/>
      <c r="C829" s="248">
        <f>INT($C$817)+2</f>
        <v>3</v>
      </c>
      <c r="D829" s="271"/>
      <c r="E829" s="328"/>
      <c r="F829" s="328"/>
      <c r="G829" s="271"/>
      <c r="H829" s="590" t="s">
        <v>1068</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35">
      <c r="A830" s="246"/>
      <c r="B830" s="255"/>
      <c r="C830" s="248">
        <f>INT($C$817)+2</f>
        <v>3</v>
      </c>
      <c r="D830" s="271"/>
      <c r="E830" s="328"/>
      <c r="F830" s="328"/>
      <c r="G830" s="271"/>
      <c r="H830" s="374"/>
      <c r="I830" s="409" t="s">
        <v>626</v>
      </c>
      <c r="J830" s="374" t="s">
        <v>627</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35">
      <c r="A831" s="246"/>
      <c r="B831" s="255"/>
      <c r="C831" s="248">
        <f>INT($C$817)+4</f>
        <v>5</v>
      </c>
      <c r="D831" s="271"/>
      <c r="E831" s="328"/>
      <c r="F831" s="328"/>
      <c r="G831" s="271"/>
      <c r="H831" s="410"/>
      <c r="I831" s="411">
        <v>0</v>
      </c>
      <c r="J831" s="411" t="s">
        <v>629</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35">
      <c r="A832" s="246"/>
      <c r="B832" s="255"/>
      <c r="C832" s="248">
        <f>INT($C$817)+4</f>
        <v>5</v>
      </c>
      <c r="D832" s="271"/>
      <c r="E832" s="328"/>
      <c r="F832" s="328"/>
      <c r="G832" s="271"/>
      <c r="H832" s="292"/>
      <c r="I832" s="298">
        <v>1</v>
      </c>
      <c r="J832" s="292" t="s">
        <v>630</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35">
      <c r="A833" s="246"/>
      <c r="B833" s="255"/>
      <c r="C833" s="248">
        <f>INT($C$817)+4</f>
        <v>5</v>
      </c>
      <c r="D833" s="271"/>
      <c r="E833" s="328"/>
      <c r="F833" s="328"/>
      <c r="G833" s="271"/>
      <c r="H833" s="292"/>
      <c r="I833" s="298">
        <v>2</v>
      </c>
      <c r="J833" s="292" t="s">
        <v>631</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15" customHeight="1" outlineLevel="2" x14ac:dyDescent="0.3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402</v>
      </c>
      <c r="AR834" s="258"/>
      <c r="AS834" s="246"/>
      <c r="AT834" s="246"/>
      <c r="AU834" s="246"/>
    </row>
    <row r="835" spans="1:47" outlineLevel="1" x14ac:dyDescent="0.35">
      <c r="A835" s="246"/>
      <c r="B835" s="255"/>
      <c r="C835" s="248">
        <f>INT($C$817)+1</f>
        <v>2</v>
      </c>
      <c r="D835" s="271"/>
      <c r="E835" s="328"/>
      <c r="F835" s="328"/>
      <c r="G835" s="271"/>
      <c r="H835" s="331" t="s">
        <v>632</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15" hidden="1" customHeight="1" outlineLevel="3" x14ac:dyDescent="0.35">
      <c r="A836" s="246"/>
      <c r="B836" s="255"/>
      <c r="C836" s="248">
        <f>INT($C$817)+3.005</f>
        <v>4.0049999999999999</v>
      </c>
      <c r="D836" s="271" t="s">
        <v>398</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35">
      <c r="A837" s="246"/>
      <c r="B837" s="255"/>
      <c r="C837" s="248">
        <f>INT($C$817)+2</f>
        <v>3</v>
      </c>
      <c r="D837" s="271"/>
      <c r="E837" s="328"/>
      <c r="F837" s="328"/>
      <c r="G837" s="271"/>
      <c r="H837" s="590" t="s">
        <v>1069</v>
      </c>
      <c r="I837" s="276"/>
      <c r="J837" s="276"/>
      <c r="K837" s="292">
        <f>i_s_len</f>
        <v>8</v>
      </c>
      <c r="L837" s="279">
        <v>3</v>
      </c>
      <c r="M837" s="276"/>
      <c r="N837" s="277" t="s">
        <v>633</v>
      </c>
      <c r="O837" s="276"/>
      <c r="P837" s="276"/>
      <c r="Q837" s="276"/>
      <c r="R837" s="276"/>
      <c r="S837" s="276"/>
      <c r="T837" s="276"/>
      <c r="U837" s="276"/>
      <c r="V837" s="276"/>
      <c r="W837" s="276"/>
      <c r="X837" s="276"/>
      <c r="Y837" s="408" t="s">
        <v>625</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35">
      <c r="A838" s="246"/>
      <c r="B838" s="255"/>
      <c r="C838" s="248">
        <f>INT($C$817)+2</f>
        <v>3</v>
      </c>
      <c r="D838" s="271"/>
      <c r="E838" s="328"/>
      <c r="F838" s="328"/>
      <c r="G838" s="271"/>
      <c r="H838" s="374" t="s">
        <v>634</v>
      </c>
      <c r="I838" s="374" t="s">
        <v>626</v>
      </c>
      <c r="J838" s="374" t="s">
        <v>627</v>
      </c>
      <c r="K838" s="342" t="s">
        <v>1148</v>
      </c>
      <c r="L838" s="342"/>
      <c r="M838" s="342"/>
      <c r="N838" s="342"/>
      <c r="O838" s="342" t="s">
        <v>628</v>
      </c>
      <c r="P838" s="342"/>
      <c r="Q838" s="342"/>
      <c r="R838" s="342"/>
      <c r="S838" s="276"/>
      <c r="T838" s="276"/>
      <c r="U838" s="276"/>
      <c r="V838" s="276"/>
      <c r="W838" s="276"/>
      <c r="X838" s="276"/>
      <c r="Y838" s="413" t="s">
        <v>1148</v>
      </c>
      <c r="Z838" s="413"/>
      <c r="AA838" s="413"/>
      <c r="AB838" s="413"/>
      <c r="AC838" s="413" t="s">
        <v>628</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35">
      <c r="A839" s="246"/>
      <c r="B839" s="255"/>
      <c r="C839" s="248">
        <f t="shared" ref="C839:C847" si="195">INT($C$817)+4</f>
        <v>5</v>
      </c>
      <c r="D839" s="271"/>
      <c r="E839" s="328"/>
      <c r="F839" s="328"/>
      <c r="G839" s="271"/>
      <c r="H839" s="410" t="s">
        <v>635</v>
      </c>
      <c r="I839" s="411">
        <v>0</v>
      </c>
      <c r="J839" s="411" t="s">
        <v>636</v>
      </c>
      <c r="K839" s="414"/>
      <c r="L839" s="414"/>
      <c r="M839" s="414"/>
      <c r="N839" s="414"/>
      <c r="O839" s="415"/>
      <c r="P839" s="415"/>
      <c r="Q839" s="415"/>
      <c r="R839" s="415"/>
      <c r="S839" s="752" t="s">
        <v>1070</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35">
      <c r="A840" s="246"/>
      <c r="B840" s="255"/>
      <c r="C840" s="248">
        <f t="shared" si="195"/>
        <v>5</v>
      </c>
      <c r="D840" s="271"/>
      <c r="E840" s="328"/>
      <c r="F840" s="328"/>
      <c r="G840" s="271"/>
      <c r="H840" s="292" t="s">
        <v>637</v>
      </c>
      <c r="I840" s="298"/>
      <c r="J840" s="292" t="s">
        <v>638</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35">
      <c r="A841" s="246"/>
      <c r="B841" s="255"/>
      <c r="C841" s="248">
        <f t="shared" si="195"/>
        <v>5</v>
      </c>
      <c r="D841" s="271"/>
      <c r="E841" s="328"/>
      <c r="F841" s="328"/>
      <c r="G841" s="271"/>
      <c r="H841" s="292" t="s">
        <v>639</v>
      </c>
      <c r="I841" s="298"/>
      <c r="J841" s="292" t="s">
        <v>638</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35">
      <c r="A842" s="246"/>
      <c r="B842" s="255"/>
      <c r="C842" s="248">
        <f t="shared" si="195"/>
        <v>5</v>
      </c>
      <c r="D842" s="271"/>
      <c r="E842" s="328"/>
      <c r="F842" s="328"/>
      <c r="G842" s="271"/>
      <c r="H842" s="292">
        <v>3</v>
      </c>
      <c r="I842" s="298"/>
      <c r="J842" s="292" t="s">
        <v>638</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35">
      <c r="A843" s="246"/>
      <c r="B843" s="255"/>
      <c r="C843" s="248">
        <f t="shared" si="195"/>
        <v>5</v>
      </c>
      <c r="D843" s="271"/>
      <c r="E843" s="328"/>
      <c r="F843" s="328"/>
      <c r="G843" s="271"/>
      <c r="H843" s="292">
        <v>4</v>
      </c>
      <c r="I843" s="298"/>
      <c r="J843" s="292" t="s">
        <v>638</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35">
      <c r="A844" s="246"/>
      <c r="B844" s="255"/>
      <c r="C844" s="248">
        <f t="shared" si="195"/>
        <v>5</v>
      </c>
      <c r="D844" s="271"/>
      <c r="E844" s="328"/>
      <c r="F844" s="328"/>
      <c r="G844" s="271"/>
      <c r="H844" s="292">
        <v>5</v>
      </c>
      <c r="I844" s="298"/>
      <c r="J844" s="292" t="s">
        <v>638</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35">
      <c r="A845" s="246"/>
      <c r="B845" s="255"/>
      <c r="C845" s="248">
        <f t="shared" si="195"/>
        <v>5</v>
      </c>
      <c r="D845" s="271"/>
      <c r="E845" s="328"/>
      <c r="F845" s="328"/>
      <c r="G845" s="271"/>
      <c r="H845" s="292">
        <v>6</v>
      </c>
      <c r="I845" s="298"/>
      <c r="J845" s="292" t="s">
        <v>638</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35">
      <c r="A846" s="246"/>
      <c r="B846" s="255"/>
      <c r="C846" s="248">
        <f t="shared" si="195"/>
        <v>5</v>
      </c>
      <c r="D846" s="271"/>
      <c r="E846" s="328"/>
      <c r="F846" s="328"/>
      <c r="G846" s="271"/>
      <c r="H846" s="292">
        <v>7</v>
      </c>
      <c r="I846" s="298"/>
      <c r="J846" s="292" t="s">
        <v>638</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35">
      <c r="A847" s="246"/>
      <c r="B847" s="255"/>
      <c r="C847" s="248">
        <f t="shared" si="195"/>
        <v>5</v>
      </c>
      <c r="D847" s="271"/>
      <c r="E847" s="328"/>
      <c r="F847" s="328"/>
      <c r="G847" s="271"/>
      <c r="H847" s="418">
        <v>8</v>
      </c>
      <c r="I847" s="419"/>
      <c r="J847" s="418" t="s">
        <v>638</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35">
      <c r="A848" s="246"/>
      <c r="B848" s="255"/>
      <c r="C848" s="248">
        <f t="shared" ref="C848:C865" si="198">INT($C$817)+3</f>
        <v>4</v>
      </c>
      <c r="D848" s="271"/>
      <c r="E848" s="328"/>
      <c r="F848" s="328"/>
      <c r="G848" s="271"/>
      <c r="H848" s="410" t="s">
        <v>635</v>
      </c>
      <c r="I848" s="411">
        <v>1</v>
      </c>
      <c r="J848" s="298" t="s">
        <v>640</v>
      </c>
      <c r="K848" s="417">
        <f>INT(4*30.4)</f>
        <v>121</v>
      </c>
      <c r="L848" s="417">
        <f>INT(4*30.4)</f>
        <v>121</v>
      </c>
      <c r="M848" s="417">
        <f>INT(4*30.4)</f>
        <v>121</v>
      </c>
      <c r="N848" s="417">
        <f>INT(4*30.4)</f>
        <v>121</v>
      </c>
      <c r="O848" s="417"/>
      <c r="P848" s="417"/>
      <c r="Q848" s="417"/>
      <c r="R848" s="417"/>
      <c r="S848" s="991" t="s">
        <v>1181</v>
      </c>
      <c r="T848" s="992"/>
      <c r="U848" s="992"/>
      <c r="V848" s="992"/>
      <c r="W848" s="993"/>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35">
      <c r="A849" s="246"/>
      <c r="B849" s="255"/>
      <c r="C849" s="248">
        <f t="shared" si="198"/>
        <v>4</v>
      </c>
      <c r="D849" s="271"/>
      <c r="E849" s="328"/>
      <c r="F849" s="328"/>
      <c r="G849" s="271"/>
      <c r="H849" s="292" t="s">
        <v>637</v>
      </c>
      <c r="I849" s="298"/>
      <c r="J849" s="292" t="s">
        <v>638</v>
      </c>
      <c r="K849" s="417">
        <v>364</v>
      </c>
      <c r="L849" s="417">
        <v>364</v>
      </c>
      <c r="M849" s="417">
        <v>364</v>
      </c>
      <c r="N849" s="417">
        <v>364</v>
      </c>
      <c r="O849" s="417"/>
      <c r="P849" s="417"/>
      <c r="Q849" s="417"/>
      <c r="R849" s="417"/>
      <c r="S849" s="994"/>
      <c r="T849" s="995"/>
      <c r="U849" s="995"/>
      <c r="V849" s="995"/>
      <c r="W849" s="996"/>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35">
      <c r="A850" s="246"/>
      <c r="B850" s="255"/>
      <c r="C850" s="248">
        <f t="shared" si="198"/>
        <v>4</v>
      </c>
      <c r="D850" s="271"/>
      <c r="E850" s="328"/>
      <c r="F850" s="328"/>
      <c r="G850" s="271"/>
      <c r="H850" s="292" t="s">
        <v>639</v>
      </c>
      <c r="I850" s="298"/>
      <c r="J850" s="292" t="s">
        <v>638</v>
      </c>
      <c r="K850" s="417">
        <f t="shared" ref="K850:K856" si="202">K849+364</f>
        <v>728</v>
      </c>
      <c r="L850" s="417">
        <f t="shared" ref="L850:N856" si="203">L849+364</f>
        <v>728</v>
      </c>
      <c r="M850" s="417">
        <f t="shared" si="203"/>
        <v>728</v>
      </c>
      <c r="N850" s="417">
        <f t="shared" si="203"/>
        <v>728</v>
      </c>
      <c r="O850" s="417"/>
      <c r="P850" s="417"/>
      <c r="Q850" s="417"/>
      <c r="R850" s="417"/>
      <c r="S850" s="994"/>
      <c r="T850" s="995"/>
      <c r="U850" s="995"/>
      <c r="V850" s="995"/>
      <c r="W850" s="996"/>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35">
      <c r="A851" s="246"/>
      <c r="B851" s="255"/>
      <c r="C851" s="248">
        <f t="shared" si="198"/>
        <v>4</v>
      </c>
      <c r="D851" s="271"/>
      <c r="E851" s="328"/>
      <c r="F851" s="328"/>
      <c r="G851" s="271"/>
      <c r="H851" s="292">
        <v>3</v>
      </c>
      <c r="I851" s="298"/>
      <c r="J851" s="292" t="s">
        <v>638</v>
      </c>
      <c r="K851" s="417">
        <f t="shared" si="202"/>
        <v>1092</v>
      </c>
      <c r="L851" s="417">
        <f t="shared" si="203"/>
        <v>1092</v>
      </c>
      <c r="M851" s="417">
        <f t="shared" si="203"/>
        <v>1092</v>
      </c>
      <c r="N851" s="417">
        <f t="shared" si="203"/>
        <v>1092</v>
      </c>
      <c r="O851" s="417"/>
      <c r="P851" s="417"/>
      <c r="Q851" s="417"/>
      <c r="R851" s="417"/>
      <c r="S851" s="994"/>
      <c r="T851" s="995"/>
      <c r="U851" s="995"/>
      <c r="V851" s="995"/>
      <c r="W851" s="996"/>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35">
      <c r="A852" s="246"/>
      <c r="B852" s="255"/>
      <c r="C852" s="248">
        <f t="shared" si="198"/>
        <v>4</v>
      </c>
      <c r="D852" s="271"/>
      <c r="E852" s="328"/>
      <c r="F852" s="328"/>
      <c r="G852" s="271"/>
      <c r="H852" s="292">
        <v>4</v>
      </c>
      <c r="I852" s="298"/>
      <c r="J852" s="292" t="s">
        <v>638</v>
      </c>
      <c r="K852" s="417">
        <f t="shared" si="202"/>
        <v>1456</v>
      </c>
      <c r="L852" s="417">
        <f t="shared" si="203"/>
        <v>1456</v>
      </c>
      <c r="M852" s="417">
        <f t="shared" si="203"/>
        <v>1456</v>
      </c>
      <c r="N852" s="417">
        <f t="shared" si="203"/>
        <v>1456</v>
      </c>
      <c r="O852" s="417"/>
      <c r="P852" s="417"/>
      <c r="Q852" s="417"/>
      <c r="R852" s="417"/>
      <c r="S852" s="994"/>
      <c r="T852" s="995"/>
      <c r="U852" s="995"/>
      <c r="V852" s="995"/>
      <c r="W852" s="996"/>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35">
      <c r="A853" s="246"/>
      <c r="B853" s="255"/>
      <c r="C853" s="248">
        <f t="shared" si="198"/>
        <v>4</v>
      </c>
      <c r="D853" s="271"/>
      <c r="E853" s="328"/>
      <c r="F853" s="328"/>
      <c r="G853" s="271"/>
      <c r="H853" s="292">
        <v>5</v>
      </c>
      <c r="I853" s="298"/>
      <c r="J853" s="292" t="s">
        <v>638</v>
      </c>
      <c r="K853" s="417">
        <f t="shared" si="202"/>
        <v>1820</v>
      </c>
      <c r="L853" s="417">
        <f t="shared" si="203"/>
        <v>1820</v>
      </c>
      <c r="M853" s="417">
        <f t="shared" si="203"/>
        <v>1820</v>
      </c>
      <c r="N853" s="417">
        <f t="shared" si="203"/>
        <v>1820</v>
      </c>
      <c r="O853" s="417"/>
      <c r="P853" s="417"/>
      <c r="Q853" s="417"/>
      <c r="R853" s="417"/>
      <c r="S853" s="994"/>
      <c r="T853" s="995"/>
      <c r="U853" s="995"/>
      <c r="V853" s="995"/>
      <c r="W853" s="996"/>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35">
      <c r="A854" s="246"/>
      <c r="B854" s="255"/>
      <c r="C854" s="248">
        <f t="shared" si="198"/>
        <v>4</v>
      </c>
      <c r="D854" s="271"/>
      <c r="E854" s="328"/>
      <c r="F854" s="328"/>
      <c r="G854" s="271"/>
      <c r="H854" s="292">
        <v>6</v>
      </c>
      <c r="I854" s="298"/>
      <c r="J854" s="292" t="s">
        <v>638</v>
      </c>
      <c r="K854" s="417">
        <f t="shared" si="202"/>
        <v>2184</v>
      </c>
      <c r="L854" s="417">
        <f t="shared" si="203"/>
        <v>2184</v>
      </c>
      <c r="M854" s="417">
        <f t="shared" si="203"/>
        <v>2184</v>
      </c>
      <c r="N854" s="417">
        <f t="shared" si="203"/>
        <v>2184</v>
      </c>
      <c r="O854" s="417"/>
      <c r="P854" s="417"/>
      <c r="Q854" s="417"/>
      <c r="R854" s="417"/>
      <c r="S854" s="994"/>
      <c r="T854" s="995"/>
      <c r="U854" s="995"/>
      <c r="V854" s="995"/>
      <c r="W854" s="996"/>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35">
      <c r="A855" s="246"/>
      <c r="B855" s="255"/>
      <c r="C855" s="248">
        <f t="shared" si="198"/>
        <v>4</v>
      </c>
      <c r="D855" s="271"/>
      <c r="E855" s="328"/>
      <c r="F855" s="328"/>
      <c r="G855" s="271"/>
      <c r="H855" s="292">
        <v>7</v>
      </c>
      <c r="I855" s="298"/>
      <c r="J855" s="292" t="s">
        <v>638</v>
      </c>
      <c r="K855" s="417">
        <f t="shared" si="202"/>
        <v>2548</v>
      </c>
      <c r="L855" s="417">
        <f t="shared" si="203"/>
        <v>2548</v>
      </c>
      <c r="M855" s="417">
        <f t="shared" si="203"/>
        <v>2548</v>
      </c>
      <c r="N855" s="417">
        <f t="shared" si="203"/>
        <v>2548</v>
      </c>
      <c r="O855" s="417"/>
      <c r="P855" s="417"/>
      <c r="Q855" s="417"/>
      <c r="R855" s="417"/>
      <c r="S855" s="994"/>
      <c r="T855" s="995"/>
      <c r="U855" s="995"/>
      <c r="V855" s="995"/>
      <c r="W855" s="996"/>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35">
      <c r="A856" s="246"/>
      <c r="B856" s="255"/>
      <c r="C856" s="248">
        <f t="shared" si="198"/>
        <v>4</v>
      </c>
      <c r="D856" s="271"/>
      <c r="E856" s="328"/>
      <c r="F856" s="328"/>
      <c r="G856" s="271"/>
      <c r="H856" s="418">
        <v>8</v>
      </c>
      <c r="I856" s="419"/>
      <c r="J856" s="418" t="s">
        <v>638</v>
      </c>
      <c r="K856" s="417">
        <f t="shared" si="202"/>
        <v>2912</v>
      </c>
      <c r="L856" s="417">
        <f t="shared" si="203"/>
        <v>2912</v>
      </c>
      <c r="M856" s="417">
        <f t="shared" si="203"/>
        <v>2912</v>
      </c>
      <c r="N856" s="417">
        <f t="shared" si="203"/>
        <v>2912</v>
      </c>
      <c r="O856" s="417"/>
      <c r="P856" s="417"/>
      <c r="Q856" s="417"/>
      <c r="R856" s="417"/>
      <c r="S856" s="994"/>
      <c r="T856" s="995"/>
      <c r="U856" s="995"/>
      <c r="V856" s="995"/>
      <c r="W856" s="996"/>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35">
      <c r="A857" s="246"/>
      <c r="B857" s="255"/>
      <c r="C857" s="248">
        <f t="shared" si="198"/>
        <v>4</v>
      </c>
      <c r="D857" s="271"/>
      <c r="E857" s="328"/>
      <c r="F857" s="328"/>
      <c r="G857" s="271"/>
      <c r="H857" s="410" t="s">
        <v>635</v>
      </c>
      <c r="I857" s="411">
        <v>2</v>
      </c>
      <c r="J857" s="411" t="s">
        <v>641</v>
      </c>
      <c r="K857" s="417"/>
      <c r="L857" s="417"/>
      <c r="M857" s="417"/>
      <c r="N857" s="417"/>
      <c r="O857" s="417">
        <v>45</v>
      </c>
      <c r="P857" s="417">
        <v>45</v>
      </c>
      <c r="Q857" s="417">
        <v>45</v>
      </c>
      <c r="R857" s="417">
        <v>47</v>
      </c>
      <c r="S857" s="994"/>
      <c r="T857" s="995"/>
      <c r="U857" s="995"/>
      <c r="V857" s="995"/>
      <c r="W857" s="996"/>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35">
      <c r="A858" s="246"/>
      <c r="B858" s="255"/>
      <c r="C858" s="248">
        <f t="shared" si="198"/>
        <v>4</v>
      </c>
      <c r="D858" s="271"/>
      <c r="E858" s="328"/>
      <c r="F858" s="328"/>
      <c r="G858" s="271"/>
      <c r="H858" s="292" t="s">
        <v>637</v>
      </c>
      <c r="I858" s="298"/>
      <c r="J858" s="298" t="s">
        <v>641</v>
      </c>
      <c r="K858" s="417">
        <f>INT(15*30.4)-7</f>
        <v>449</v>
      </c>
      <c r="L858" s="417">
        <v>449</v>
      </c>
      <c r="M858" s="417">
        <v>449</v>
      </c>
      <c r="N858" s="417">
        <v>449</v>
      </c>
      <c r="O858" s="417">
        <v>45</v>
      </c>
      <c r="P858" s="417">
        <v>45</v>
      </c>
      <c r="Q858" s="417">
        <v>45</v>
      </c>
      <c r="R858" s="417">
        <v>47</v>
      </c>
      <c r="S858" s="994"/>
      <c r="T858" s="995"/>
      <c r="U858" s="995"/>
      <c r="V858" s="995"/>
      <c r="W858" s="996"/>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35">
      <c r="A859" s="246"/>
      <c r="B859" s="255"/>
      <c r="C859" s="248">
        <f t="shared" si="198"/>
        <v>4</v>
      </c>
      <c r="D859" s="271"/>
      <c r="E859" s="328"/>
      <c r="F859" s="328"/>
      <c r="G859" s="271"/>
      <c r="H859" s="292" t="s">
        <v>639</v>
      </c>
      <c r="I859" s="298"/>
      <c r="J859" s="298" t="s">
        <v>1071</v>
      </c>
      <c r="K859" s="417"/>
      <c r="L859" s="417"/>
      <c r="M859" s="417"/>
      <c r="N859" s="417"/>
      <c r="O859" s="417"/>
      <c r="P859" s="417"/>
      <c r="Q859" s="417"/>
      <c r="R859" s="417"/>
      <c r="S859" s="994"/>
      <c r="T859" s="995"/>
      <c r="U859" s="995"/>
      <c r="V859" s="995"/>
      <c r="W859" s="996"/>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35">
      <c r="A860" s="246"/>
      <c r="B860" s="255"/>
      <c r="C860" s="248">
        <f t="shared" si="198"/>
        <v>4</v>
      </c>
      <c r="D860" s="271"/>
      <c r="E860" s="328"/>
      <c r="F860" s="328"/>
      <c r="G860" s="271"/>
      <c r="H860" s="292">
        <v>3</v>
      </c>
      <c r="I860" s="298"/>
      <c r="J860" s="292" t="s">
        <v>638</v>
      </c>
      <c r="K860" s="417"/>
      <c r="L860" s="417"/>
      <c r="M860" s="417"/>
      <c r="N860" s="417"/>
      <c r="O860" s="417"/>
      <c r="P860" s="417"/>
      <c r="Q860" s="417"/>
      <c r="R860" s="417"/>
      <c r="S860" s="994"/>
      <c r="T860" s="995"/>
      <c r="U860" s="995"/>
      <c r="V860" s="995"/>
      <c r="W860" s="996"/>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35">
      <c r="A861" s="246"/>
      <c r="B861" s="255"/>
      <c r="C861" s="248">
        <f t="shared" si="198"/>
        <v>4</v>
      </c>
      <c r="D861" s="271"/>
      <c r="E861" s="328"/>
      <c r="F861" s="328"/>
      <c r="G861" s="271"/>
      <c r="H861" s="292">
        <v>4</v>
      </c>
      <c r="I861" s="298"/>
      <c r="J861" s="292" t="s">
        <v>638</v>
      </c>
      <c r="K861" s="417"/>
      <c r="L861" s="417"/>
      <c r="M861" s="417"/>
      <c r="N861" s="417"/>
      <c r="O861" s="417"/>
      <c r="P861" s="417"/>
      <c r="Q861" s="417"/>
      <c r="R861" s="417"/>
      <c r="S861" s="994"/>
      <c r="T861" s="995"/>
      <c r="U861" s="995"/>
      <c r="V861" s="995"/>
      <c r="W861" s="996"/>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35">
      <c r="A862" s="246"/>
      <c r="B862" s="255"/>
      <c r="C862" s="248">
        <f t="shared" si="198"/>
        <v>4</v>
      </c>
      <c r="D862" s="271"/>
      <c r="E862" s="328"/>
      <c r="F862" s="328"/>
      <c r="G862" s="271"/>
      <c r="H862" s="292">
        <v>5</v>
      </c>
      <c r="I862" s="298"/>
      <c r="J862" s="292" t="s">
        <v>638</v>
      </c>
      <c r="K862" s="417"/>
      <c r="L862" s="417"/>
      <c r="M862" s="417"/>
      <c r="N862" s="417"/>
      <c r="O862" s="417"/>
      <c r="P862" s="417"/>
      <c r="Q862" s="417"/>
      <c r="R862" s="417"/>
      <c r="S862" s="994"/>
      <c r="T862" s="995"/>
      <c r="U862" s="995"/>
      <c r="V862" s="995"/>
      <c r="W862" s="996"/>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35">
      <c r="A863" s="246"/>
      <c r="B863" s="255"/>
      <c r="C863" s="248">
        <f t="shared" si="198"/>
        <v>4</v>
      </c>
      <c r="D863" s="271"/>
      <c r="E863" s="328"/>
      <c r="F863" s="328"/>
      <c r="G863" s="271"/>
      <c r="H863" s="292">
        <v>6</v>
      </c>
      <c r="I863" s="298"/>
      <c r="J863" s="292" t="s">
        <v>638</v>
      </c>
      <c r="K863" s="417"/>
      <c r="L863" s="417"/>
      <c r="M863" s="417"/>
      <c r="N863" s="417"/>
      <c r="O863" s="417"/>
      <c r="P863" s="417"/>
      <c r="Q863" s="417"/>
      <c r="R863" s="417"/>
      <c r="S863" s="994"/>
      <c r="T863" s="995"/>
      <c r="U863" s="995"/>
      <c r="V863" s="995"/>
      <c r="W863" s="996"/>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35">
      <c r="A864" s="246"/>
      <c r="B864" s="255"/>
      <c r="C864" s="248">
        <f t="shared" si="198"/>
        <v>4</v>
      </c>
      <c r="D864" s="271"/>
      <c r="E864" s="328"/>
      <c r="F864" s="328"/>
      <c r="G864" s="271"/>
      <c r="H864" s="292">
        <v>7</v>
      </c>
      <c r="I864" s="298"/>
      <c r="J864" s="292" t="s">
        <v>638</v>
      </c>
      <c r="K864" s="417"/>
      <c r="L864" s="417"/>
      <c r="M864" s="417"/>
      <c r="N864" s="417"/>
      <c r="O864" s="417"/>
      <c r="P864" s="417"/>
      <c r="Q864" s="417"/>
      <c r="R864" s="417"/>
      <c r="S864" s="994"/>
      <c r="T864" s="995"/>
      <c r="U864" s="995"/>
      <c r="V864" s="995"/>
      <c r="W864" s="996"/>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35">
      <c r="A865" s="246"/>
      <c r="B865" s="255"/>
      <c r="C865" s="248">
        <f t="shared" si="198"/>
        <v>4</v>
      </c>
      <c r="D865" s="271"/>
      <c r="E865" s="328"/>
      <c r="F865" s="328"/>
      <c r="G865" s="271"/>
      <c r="H865" s="418">
        <v>8</v>
      </c>
      <c r="I865" s="419"/>
      <c r="J865" s="418" t="s">
        <v>638</v>
      </c>
      <c r="K865" s="417"/>
      <c r="L865" s="417"/>
      <c r="M865" s="417"/>
      <c r="N865" s="417"/>
      <c r="O865" s="417"/>
      <c r="P865" s="417"/>
      <c r="Q865" s="417"/>
      <c r="R865" s="417"/>
      <c r="S865" s="997"/>
      <c r="T865" s="998"/>
      <c r="U865" s="998"/>
      <c r="V865" s="998"/>
      <c r="W865" s="999"/>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15" customHeight="1" outlineLevel="2" x14ac:dyDescent="0.3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402</v>
      </c>
      <c r="AR866" s="258"/>
      <c r="AS866" s="246"/>
      <c r="AT866" s="246"/>
      <c r="AU866" s="246"/>
    </row>
    <row r="867" spans="1:47" ht="5.15" customHeight="1" outlineLevel="2" x14ac:dyDescent="0.3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15" customHeight="1" outlineLevel="1" x14ac:dyDescent="0.3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15" customHeight="1" x14ac:dyDescent="0.3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3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3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15" customHeight="1" thickBot="1" x14ac:dyDescent="0.4">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15" customHeight="1" outlineLevel="1" collapsed="1" x14ac:dyDescent="0.3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3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49999999999999" customHeight="1" x14ac:dyDescent="0.35">
      <c r="A875" s="246"/>
      <c r="B875" s="255"/>
      <c r="C875" s="248">
        <v>1.02</v>
      </c>
      <c r="D875" s="259"/>
      <c r="E875" s="321" t="s">
        <v>389</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49999999999999" customHeight="1" outlineLevel="1" x14ac:dyDescent="0.35">
      <c r="A876" s="246"/>
      <c r="B876" s="255"/>
      <c r="C876" s="248">
        <f>INT($C$875)+1.02</f>
        <v>2.02</v>
      </c>
      <c r="D876" s="259"/>
      <c r="E876" s="321" t="s">
        <v>391</v>
      </c>
      <c r="F876" s="325">
        <v>1</v>
      </c>
      <c r="G876" s="264"/>
      <c r="H876" s="265" t="s">
        <v>642</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15" customHeight="1" outlineLevel="2" x14ac:dyDescent="0.3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3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35">
      <c r="A879" s="246"/>
      <c r="B879" s="255"/>
      <c r="C879" s="248">
        <f>INT($C$875)+2</f>
        <v>3</v>
      </c>
      <c r="D879" s="256"/>
      <c r="E879" s="328"/>
      <c r="F879" s="328"/>
      <c r="G879" s="256"/>
      <c r="H879" s="270"/>
      <c r="I879" s="270"/>
      <c r="J879" s="270"/>
      <c r="K879" s="270"/>
      <c r="L879" s="329" t="s">
        <v>643</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35">
      <c r="A880" s="246"/>
      <c r="B880" s="255"/>
      <c r="C880" s="248">
        <f>INT($C$875)+2</f>
        <v>3</v>
      </c>
      <c r="D880" s="256"/>
      <c r="E880" s="328"/>
      <c r="F880" s="328"/>
      <c r="G880" s="256"/>
      <c r="H880" s="270"/>
      <c r="I880" s="270"/>
      <c r="J880" s="270"/>
      <c r="K880" s="270"/>
      <c r="L880" s="270"/>
      <c r="M880" s="270"/>
      <c r="N880" s="329" t="s">
        <v>644</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28" outlineLevel="2" x14ac:dyDescent="0.35">
      <c r="A881" s="246"/>
      <c r="B881" s="255"/>
      <c r="C881" s="248">
        <f>INT($C$875)+2</f>
        <v>3</v>
      </c>
      <c r="D881" s="256"/>
      <c r="E881" s="328"/>
      <c r="F881" s="328"/>
      <c r="G881" s="256"/>
      <c r="H881" s="270" t="s">
        <v>645</v>
      </c>
      <c r="I881" s="270"/>
      <c r="J881" s="270" t="s">
        <v>646</v>
      </c>
      <c r="K881" s="270" t="s">
        <v>152</v>
      </c>
      <c r="L881" s="270" t="s">
        <v>647</v>
      </c>
      <c r="M881" s="270" t="s">
        <v>648</v>
      </c>
      <c r="N881" s="270" t="s">
        <v>649</v>
      </c>
      <c r="O881" s="270" t="s">
        <v>650</v>
      </c>
      <c r="P881" s="270" t="s">
        <v>651</v>
      </c>
      <c r="Q881" s="425" t="s">
        <v>652</v>
      </c>
      <c r="R881" s="270" t="s">
        <v>653</v>
      </c>
      <c r="S881" s="270" t="s">
        <v>654</v>
      </c>
      <c r="T881" s="270" t="s">
        <v>904</v>
      </c>
      <c r="U881" s="270" t="s">
        <v>607</v>
      </c>
      <c r="V881" s="270" t="s">
        <v>655</v>
      </c>
      <c r="W881" s="270" t="s">
        <v>656</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9" customHeight="1" outlineLevel="2" collapsed="1" x14ac:dyDescent="0.35">
      <c r="A882" s="246"/>
      <c r="B882" s="255" t="s">
        <v>395</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3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35">
      <c r="A884" s="246"/>
      <c r="B884" s="255" t="s">
        <v>396</v>
      </c>
      <c r="C884" s="248">
        <f>INT(MAX($C$885:$C$995))+1</f>
        <v>5</v>
      </c>
      <c r="D884" s="271" t="s">
        <v>397</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15" customHeight="1" outlineLevel="2" x14ac:dyDescent="0.35">
      <c r="A885" s="246"/>
      <c r="B885" s="255"/>
      <c r="C885" s="248">
        <f>INT($C$875)+2.005</f>
        <v>3.0049999999999999</v>
      </c>
      <c r="D885" s="271" t="s">
        <v>398</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35">
      <c r="A886" s="246"/>
      <c r="B886" s="255"/>
      <c r="C886" s="248">
        <f>INT($C$875)+2</f>
        <v>3</v>
      </c>
      <c r="D886" s="271"/>
      <c r="E886" s="328" t="s">
        <v>657</v>
      </c>
      <c r="F886" s="322" t="s">
        <v>658</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35">
      <c r="A887" s="246"/>
      <c r="B887" s="255"/>
      <c r="C887" s="248">
        <f>INT($C$875)+2</f>
        <v>3</v>
      </c>
      <c r="D887" s="271"/>
      <c r="E887" s="328">
        <v>0</v>
      </c>
      <c r="F887" s="322" t="b">
        <f t="shared" ref="F887:F918" si="206">COUNTIFS($L887:$W887,"-")&lt;&gt;COUNTA($L887:$W887)</f>
        <v>1</v>
      </c>
      <c r="G887" s="271"/>
      <c r="H887" s="429" t="s">
        <v>659</v>
      </c>
      <c r="I887" s="429"/>
      <c r="J887" s="410" t="s">
        <v>660</v>
      </c>
      <c r="K887" s="430" t="str">
        <f>IF(L887&lt;0,"-",IFERROR(DATE(2019,1,($L887)*7+1),"-"))</f>
        <v>-</v>
      </c>
      <c r="L887" s="431" t="s">
        <v>661</v>
      </c>
      <c r="M887" s="431" t="s">
        <v>661</v>
      </c>
      <c r="N887" s="431" t="s">
        <v>661</v>
      </c>
      <c r="O887" s="431" t="s">
        <v>661</v>
      </c>
      <c r="P887" s="431" t="s">
        <v>661</v>
      </c>
      <c r="Q887" s="431" t="s">
        <v>661</v>
      </c>
      <c r="R887" s="431" t="s">
        <v>661</v>
      </c>
      <c r="S887" s="431" t="s">
        <v>661</v>
      </c>
      <c r="T887" s="431" t="s">
        <v>661</v>
      </c>
      <c r="U887" s="431" t="s">
        <v>661</v>
      </c>
      <c r="V887" s="431" t="s">
        <v>661</v>
      </c>
      <c r="W887" s="431" t="s">
        <v>661</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35">
      <c r="A888" s="246"/>
      <c r="B888" s="255"/>
      <c r="C888" s="248">
        <f>INT($C$875)+2</f>
        <v>3</v>
      </c>
      <c r="D888" s="271"/>
      <c r="E888" s="432">
        <f>E887</f>
        <v>0</v>
      </c>
      <c r="F888" s="322" t="b">
        <f t="shared" si="206"/>
        <v>1</v>
      </c>
      <c r="G888" s="271"/>
      <c r="H888" s="957" t="s">
        <v>662</v>
      </c>
      <c r="I888" s="958"/>
      <c r="J888" s="433" t="s">
        <v>663</v>
      </c>
      <c r="K888" s="434">
        <f t="shared" ref="K888:K951" si="207">IF(L888&lt;0,"-",IFERROR(DATE(2019,1,($L888)*7+1),"-"))</f>
        <v>43802</v>
      </c>
      <c r="L888" s="318">
        <v>48</v>
      </c>
      <c r="M888" s="435" t="s">
        <v>661</v>
      </c>
      <c r="N888" s="435" t="s">
        <v>661</v>
      </c>
      <c r="O888" s="435" t="s">
        <v>661</v>
      </c>
      <c r="P888" s="435" t="s">
        <v>661</v>
      </c>
      <c r="Q888" s="435" t="s">
        <v>661</v>
      </c>
      <c r="R888" s="435" t="s">
        <v>661</v>
      </c>
      <c r="S888" s="435" t="s">
        <v>661</v>
      </c>
      <c r="T888" s="435" t="s">
        <v>661</v>
      </c>
      <c r="U888" s="435" t="s">
        <v>661</v>
      </c>
      <c r="V888" s="435" t="s">
        <v>661</v>
      </c>
      <c r="W888" s="435" t="s">
        <v>661</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35">
      <c r="A889" s="246"/>
      <c r="B889" s="255"/>
      <c r="C889" s="248">
        <f>INT($C$875)+2</f>
        <v>3</v>
      </c>
      <c r="D889" s="271"/>
      <c r="E889" s="432">
        <f>E888</f>
        <v>0</v>
      </c>
      <c r="F889" s="322" t="b">
        <f t="shared" si="206"/>
        <v>1</v>
      </c>
      <c r="G889" s="271"/>
      <c r="H889" s="959"/>
      <c r="I889" s="960"/>
      <c r="J889" s="433" t="s">
        <v>664</v>
      </c>
      <c r="K889" s="434" t="str">
        <f t="shared" si="207"/>
        <v>-</v>
      </c>
      <c r="L889" s="435" t="s">
        <v>665</v>
      </c>
      <c r="M889" s="318">
        <v>26</v>
      </c>
      <c r="N889" s="435" t="s">
        <v>665</v>
      </c>
      <c r="O889" s="435" t="s">
        <v>665</v>
      </c>
      <c r="P889" s="435" t="s">
        <v>665</v>
      </c>
      <c r="Q889" s="435" t="s">
        <v>665</v>
      </c>
      <c r="R889" s="435" t="s">
        <v>665</v>
      </c>
      <c r="S889" s="435" t="s">
        <v>665</v>
      </c>
      <c r="T889" s="435" t="s">
        <v>665</v>
      </c>
      <c r="U889" s="435" t="s">
        <v>665</v>
      </c>
      <c r="V889" s="435" t="s">
        <v>665</v>
      </c>
      <c r="W889" s="435" t="s">
        <v>665</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35">
      <c r="A890" s="246"/>
      <c r="B890" s="255"/>
      <c r="C890" s="248">
        <f>INT($C$875)+2</f>
        <v>3</v>
      </c>
      <c r="D890" s="271"/>
      <c r="E890" s="432">
        <f>E889</f>
        <v>0</v>
      </c>
      <c r="F890" s="322" t="b">
        <f t="shared" si="206"/>
        <v>1</v>
      </c>
      <c r="G890" s="271"/>
      <c r="H890" s="961"/>
      <c r="I890" s="962"/>
      <c r="J890" s="418" t="s">
        <v>666</v>
      </c>
      <c r="K890" s="436" t="str">
        <f t="shared" si="207"/>
        <v>-</v>
      </c>
      <c r="L890" s="433" t="s">
        <v>661</v>
      </c>
      <c r="M890" s="433" t="s">
        <v>661</v>
      </c>
      <c r="N890" s="433" t="s">
        <v>661</v>
      </c>
      <c r="O890" s="433" t="s">
        <v>661</v>
      </c>
      <c r="P890" s="433" t="s">
        <v>661</v>
      </c>
      <c r="Q890" s="433" t="s">
        <v>661</v>
      </c>
      <c r="R890" s="433" t="s">
        <v>661</v>
      </c>
      <c r="S890" s="433" t="s">
        <v>661</v>
      </c>
      <c r="T890" s="433" t="s">
        <v>661</v>
      </c>
      <c r="U890" s="433" t="s">
        <v>661</v>
      </c>
      <c r="V890" s="437" t="s">
        <v>661</v>
      </c>
      <c r="W890" s="437" t="s">
        <v>661</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35">
      <c r="A891" s="246"/>
      <c r="B891" s="255"/>
      <c r="C891" s="248">
        <f t="shared" ref="C891:C922" si="208">INT($C$875)+3</f>
        <v>4</v>
      </c>
      <c r="D891" s="271"/>
      <c r="E891" s="328">
        <v>1</v>
      </c>
      <c r="F891" s="322" t="b">
        <f t="shared" si="206"/>
        <v>1</v>
      </c>
      <c r="G891" s="271"/>
      <c r="H891" s="429" t="s">
        <v>667</v>
      </c>
      <c r="I891" s="429"/>
      <c r="J891" s="410" t="s">
        <v>660</v>
      </c>
      <c r="K891" s="430" t="str">
        <f t="shared" si="207"/>
        <v>-</v>
      </c>
      <c r="L891" s="439">
        <v>-1</v>
      </c>
      <c r="M891" s="431" t="s">
        <v>661</v>
      </c>
      <c r="N891" s="431" t="s">
        <v>661</v>
      </c>
      <c r="O891" s="431" t="s">
        <v>661</v>
      </c>
      <c r="P891" s="431" t="s">
        <v>661</v>
      </c>
      <c r="Q891" s="431" t="s">
        <v>661</v>
      </c>
      <c r="R891" s="431" t="s">
        <v>661</v>
      </c>
      <c r="S891" s="431" t="s">
        <v>661</v>
      </c>
      <c r="T891" s="431" t="s">
        <v>661</v>
      </c>
      <c r="U891" s="431" t="s">
        <v>661</v>
      </c>
      <c r="V891" s="431" t="s">
        <v>661</v>
      </c>
      <c r="W891" s="431" t="s">
        <v>661</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35">
      <c r="A892" s="246"/>
      <c r="B892" s="255"/>
      <c r="C892" s="248">
        <f t="shared" si="208"/>
        <v>4</v>
      </c>
      <c r="D892" s="271"/>
      <c r="E892" s="432">
        <f>E891</f>
        <v>1</v>
      </c>
      <c r="F892" s="322" t="b">
        <f t="shared" si="206"/>
        <v>1</v>
      </c>
      <c r="G892" s="271"/>
      <c r="H892" s="957" t="s">
        <v>668</v>
      </c>
      <c r="I892" s="958"/>
      <c r="J892" s="433" t="s">
        <v>663</v>
      </c>
      <c r="K892" s="434" t="str">
        <f t="shared" si="207"/>
        <v>-</v>
      </c>
      <c r="L892" s="435" t="s">
        <v>661</v>
      </c>
      <c r="M892" s="435" t="s">
        <v>661</v>
      </c>
      <c r="N892" s="435" t="s">
        <v>661</v>
      </c>
      <c r="O892" s="435" t="s">
        <v>661</v>
      </c>
      <c r="P892" s="435" t="s">
        <v>661</v>
      </c>
      <c r="Q892" s="435" t="s">
        <v>661</v>
      </c>
      <c r="R892" s="435" t="s">
        <v>661</v>
      </c>
      <c r="S892" s="435" t="s">
        <v>661</v>
      </c>
      <c r="T892" s="435" t="s">
        <v>661</v>
      </c>
      <c r="U892" s="435" t="s">
        <v>661</v>
      </c>
      <c r="V892" s="435" t="s">
        <v>661</v>
      </c>
      <c r="W892" s="435" t="s">
        <v>661</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35">
      <c r="A893" s="246"/>
      <c r="B893" s="255"/>
      <c r="C893" s="248">
        <f t="shared" si="208"/>
        <v>4</v>
      </c>
      <c r="D893" s="271"/>
      <c r="E893" s="432">
        <f>E892</f>
        <v>1</v>
      </c>
      <c r="F893" s="322" t="b">
        <f t="shared" si="206"/>
        <v>1</v>
      </c>
      <c r="G893" s="271"/>
      <c r="H893" s="959"/>
      <c r="I893" s="960"/>
      <c r="J893" s="433" t="s">
        <v>664</v>
      </c>
      <c r="K893" s="434" t="str">
        <f t="shared" si="207"/>
        <v>-</v>
      </c>
      <c r="L893" s="435" t="s">
        <v>665</v>
      </c>
      <c r="M893" s="435" t="s">
        <v>665</v>
      </c>
      <c r="N893" s="435" t="s">
        <v>665</v>
      </c>
      <c r="O893" s="435" t="s">
        <v>665</v>
      </c>
      <c r="P893" s="435" t="s">
        <v>665</v>
      </c>
      <c r="Q893" s="435" t="s">
        <v>665</v>
      </c>
      <c r="R893" s="435" t="s">
        <v>665</v>
      </c>
      <c r="S893" s="435" t="s">
        <v>665</v>
      </c>
      <c r="T893" s="435" t="s">
        <v>665</v>
      </c>
      <c r="U893" s="435" t="s">
        <v>665</v>
      </c>
      <c r="V893" s="435" t="s">
        <v>665</v>
      </c>
      <c r="W893" s="435" t="s">
        <v>665</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35">
      <c r="A894" s="246"/>
      <c r="B894" s="255"/>
      <c r="C894" s="248">
        <f t="shared" si="208"/>
        <v>4</v>
      </c>
      <c r="D894" s="271"/>
      <c r="E894" s="432">
        <f>E893</f>
        <v>1</v>
      </c>
      <c r="F894" s="322" t="b">
        <f t="shared" si="206"/>
        <v>1</v>
      </c>
      <c r="G894" s="271"/>
      <c r="H894" s="961"/>
      <c r="I894" s="962"/>
      <c r="J894" s="418" t="s">
        <v>666</v>
      </c>
      <c r="K894" s="436" t="str">
        <f t="shared" si="207"/>
        <v>-</v>
      </c>
      <c r="L894" s="433" t="s">
        <v>661</v>
      </c>
      <c r="M894" s="433" t="s">
        <v>661</v>
      </c>
      <c r="N894" s="433" t="s">
        <v>661</v>
      </c>
      <c r="O894" s="433" t="s">
        <v>661</v>
      </c>
      <c r="P894" s="433" t="s">
        <v>661</v>
      </c>
      <c r="Q894" s="433" t="s">
        <v>661</v>
      </c>
      <c r="R894" s="433" t="s">
        <v>661</v>
      </c>
      <c r="S894" s="433" t="s">
        <v>661</v>
      </c>
      <c r="T894" s="433" t="s">
        <v>661</v>
      </c>
      <c r="U894" s="433" t="s">
        <v>661</v>
      </c>
      <c r="V894" s="437" t="s">
        <v>661</v>
      </c>
      <c r="W894" s="437" t="s">
        <v>661</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35">
      <c r="A895" s="246"/>
      <c r="B895" s="255"/>
      <c r="C895" s="248">
        <f t="shared" si="208"/>
        <v>4</v>
      </c>
      <c r="D895" s="271"/>
      <c r="E895" s="328">
        <v>2</v>
      </c>
      <c r="F895" s="322" t="b">
        <f t="shared" si="206"/>
        <v>1</v>
      </c>
      <c r="G895" s="271"/>
      <c r="H895" s="429" t="s">
        <v>669</v>
      </c>
      <c r="I895" s="429"/>
      <c r="J895" s="410" t="s">
        <v>660</v>
      </c>
      <c r="K895" s="430" t="str">
        <f t="shared" si="207"/>
        <v>-</v>
      </c>
      <c r="L895" s="439">
        <v>-1</v>
      </c>
      <c r="M895" s="431" t="s">
        <v>661</v>
      </c>
      <c r="N895" s="431" t="s">
        <v>661</v>
      </c>
      <c r="O895" s="431" t="s">
        <v>661</v>
      </c>
      <c r="P895" s="431" t="s">
        <v>661</v>
      </c>
      <c r="Q895" s="431" t="s">
        <v>661</v>
      </c>
      <c r="R895" s="431" t="s">
        <v>661</v>
      </c>
      <c r="S895" s="431" t="s">
        <v>661</v>
      </c>
      <c r="T895" s="431" t="s">
        <v>661</v>
      </c>
      <c r="U895" s="431" t="s">
        <v>661</v>
      </c>
      <c r="V895" s="431" t="s">
        <v>661</v>
      </c>
      <c r="W895" s="431" t="s">
        <v>661</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35">
      <c r="A896" s="246"/>
      <c r="B896" s="255"/>
      <c r="C896" s="248">
        <f t="shared" si="208"/>
        <v>4</v>
      </c>
      <c r="D896" s="271"/>
      <c r="E896" s="432">
        <f>E895</f>
        <v>2</v>
      </c>
      <c r="F896" s="322" t="b">
        <f t="shared" si="206"/>
        <v>1</v>
      </c>
      <c r="G896" s="271"/>
      <c r="H896" s="957" t="s">
        <v>670</v>
      </c>
      <c r="I896" s="958"/>
      <c r="J896" s="433" t="s">
        <v>663</v>
      </c>
      <c r="K896" s="434" t="str">
        <f t="shared" si="207"/>
        <v>-</v>
      </c>
      <c r="L896" s="435" t="s">
        <v>661</v>
      </c>
      <c r="M896" s="435" t="s">
        <v>661</v>
      </c>
      <c r="N896" s="435" t="s">
        <v>661</v>
      </c>
      <c r="O896" s="435" t="s">
        <v>661</v>
      </c>
      <c r="P896" s="435" t="s">
        <v>661</v>
      </c>
      <c r="Q896" s="435" t="s">
        <v>661</v>
      </c>
      <c r="R896" s="435" t="s">
        <v>661</v>
      </c>
      <c r="S896" s="435" t="s">
        <v>661</v>
      </c>
      <c r="T896" s="435" t="s">
        <v>661</v>
      </c>
      <c r="U896" s="435" t="s">
        <v>661</v>
      </c>
      <c r="V896" s="435" t="s">
        <v>661</v>
      </c>
      <c r="W896" s="435" t="s">
        <v>661</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35">
      <c r="A897" s="246"/>
      <c r="B897" s="255"/>
      <c r="C897" s="248">
        <f t="shared" si="208"/>
        <v>4</v>
      </c>
      <c r="D897" s="271"/>
      <c r="E897" s="432">
        <f>E896</f>
        <v>2</v>
      </c>
      <c r="F897" s="322" t="b">
        <f t="shared" si="206"/>
        <v>1</v>
      </c>
      <c r="G897" s="271"/>
      <c r="H897" s="959"/>
      <c r="I897" s="960"/>
      <c r="J897" s="433" t="s">
        <v>664</v>
      </c>
      <c r="K897" s="434" t="str">
        <f t="shared" si="207"/>
        <v>-</v>
      </c>
      <c r="L897" s="435" t="s">
        <v>665</v>
      </c>
      <c r="M897" s="435" t="s">
        <v>665</v>
      </c>
      <c r="N897" s="435" t="s">
        <v>665</v>
      </c>
      <c r="O897" s="435" t="s">
        <v>665</v>
      </c>
      <c r="P897" s="435" t="s">
        <v>665</v>
      </c>
      <c r="Q897" s="435" t="s">
        <v>665</v>
      </c>
      <c r="R897" s="435" t="s">
        <v>665</v>
      </c>
      <c r="S897" s="435" t="s">
        <v>665</v>
      </c>
      <c r="T897" s="435" t="s">
        <v>665</v>
      </c>
      <c r="U897" s="435" t="s">
        <v>665</v>
      </c>
      <c r="V897" s="435" t="s">
        <v>665</v>
      </c>
      <c r="W897" s="435" t="s">
        <v>665</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35">
      <c r="A898" s="246"/>
      <c r="B898" s="255"/>
      <c r="C898" s="248">
        <f t="shared" si="208"/>
        <v>4</v>
      </c>
      <c r="D898" s="271"/>
      <c r="E898" s="432">
        <f>E897</f>
        <v>2</v>
      </c>
      <c r="F898" s="322" t="b">
        <f t="shared" si="206"/>
        <v>1</v>
      </c>
      <c r="G898" s="271"/>
      <c r="H898" s="961"/>
      <c r="I898" s="962"/>
      <c r="J898" s="418" t="s">
        <v>666</v>
      </c>
      <c r="K898" s="436" t="str">
        <f t="shared" si="207"/>
        <v>-</v>
      </c>
      <c r="L898" s="433" t="s">
        <v>661</v>
      </c>
      <c r="M898" s="433" t="s">
        <v>661</v>
      </c>
      <c r="N898" s="433" t="s">
        <v>661</v>
      </c>
      <c r="O898" s="433" t="s">
        <v>661</v>
      </c>
      <c r="P898" s="433" t="s">
        <v>661</v>
      </c>
      <c r="Q898" s="433" t="s">
        <v>661</v>
      </c>
      <c r="R898" s="433" t="s">
        <v>661</v>
      </c>
      <c r="S898" s="433" t="s">
        <v>661</v>
      </c>
      <c r="T898" s="433" t="s">
        <v>661</v>
      </c>
      <c r="U898" s="433" t="s">
        <v>661</v>
      </c>
      <c r="V898" s="437" t="s">
        <v>661</v>
      </c>
      <c r="W898" s="437" t="s">
        <v>661</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35">
      <c r="A899" s="246"/>
      <c r="B899" s="255"/>
      <c r="C899" s="248">
        <f t="shared" si="208"/>
        <v>4</v>
      </c>
      <c r="D899" s="271"/>
      <c r="E899" s="328">
        <v>3</v>
      </c>
      <c r="F899" s="322" t="b">
        <f t="shared" si="206"/>
        <v>1</v>
      </c>
      <c r="G899" s="271"/>
      <c r="H899" s="429" t="s">
        <v>671</v>
      </c>
      <c r="I899" s="429"/>
      <c r="J899" s="410" t="s">
        <v>660</v>
      </c>
      <c r="K899" s="430" t="str">
        <f t="shared" si="207"/>
        <v>-</v>
      </c>
      <c r="L899" s="431" t="s">
        <v>661</v>
      </c>
      <c r="M899" s="431" t="s">
        <v>661</v>
      </c>
      <c r="N899" s="431" t="s">
        <v>661</v>
      </c>
      <c r="O899" s="431" t="s">
        <v>661</v>
      </c>
      <c r="P899" s="431" t="s">
        <v>661</v>
      </c>
      <c r="Q899" s="431" t="s">
        <v>661</v>
      </c>
      <c r="R899" s="431" t="s">
        <v>661</v>
      </c>
      <c r="S899" s="431" t="s">
        <v>661</v>
      </c>
      <c r="T899" s="431" t="s">
        <v>661</v>
      </c>
      <c r="U899" s="431" t="s">
        <v>661</v>
      </c>
      <c r="V899" s="431" t="s">
        <v>661</v>
      </c>
      <c r="W899" s="431" t="s">
        <v>661</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35">
      <c r="A900" s="246"/>
      <c r="B900" s="255"/>
      <c r="C900" s="248">
        <f t="shared" si="208"/>
        <v>4</v>
      </c>
      <c r="D900" s="271"/>
      <c r="E900" s="432">
        <f>E899</f>
        <v>3</v>
      </c>
      <c r="F900" s="322" t="b">
        <f t="shared" si="206"/>
        <v>1</v>
      </c>
      <c r="G900" s="271"/>
      <c r="H900" s="957" t="s">
        <v>672</v>
      </c>
      <c r="I900" s="958"/>
      <c r="J900" s="433" t="s">
        <v>663</v>
      </c>
      <c r="K900" s="434">
        <f t="shared" si="207"/>
        <v>43802</v>
      </c>
      <c r="L900" s="318">
        <v>48</v>
      </c>
      <c r="M900" s="435" t="s">
        <v>661</v>
      </c>
      <c r="N900" s="435" t="s">
        <v>661</v>
      </c>
      <c r="O900" s="435" t="s">
        <v>661</v>
      </c>
      <c r="P900" s="435" t="s">
        <v>661</v>
      </c>
      <c r="Q900" s="435" t="s">
        <v>661</v>
      </c>
      <c r="R900" s="435" t="s">
        <v>661</v>
      </c>
      <c r="S900" s="435" t="s">
        <v>661</v>
      </c>
      <c r="T900" s="435" t="s">
        <v>661</v>
      </c>
      <c r="U900" s="435" t="s">
        <v>661</v>
      </c>
      <c r="V900" s="435" t="s">
        <v>661</v>
      </c>
      <c r="W900" s="435" t="s">
        <v>661</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35">
      <c r="A901" s="246"/>
      <c r="B901" s="255"/>
      <c r="C901" s="248">
        <f t="shared" si="208"/>
        <v>4</v>
      </c>
      <c r="D901" s="271"/>
      <c r="E901" s="432">
        <f>E900</f>
        <v>3</v>
      </c>
      <c r="F901" s="322" t="b">
        <f t="shared" si="206"/>
        <v>1</v>
      </c>
      <c r="G901" s="271"/>
      <c r="H901" s="959"/>
      <c r="I901" s="960"/>
      <c r="J901" s="433" t="s">
        <v>664</v>
      </c>
      <c r="K901" s="434" t="str">
        <f t="shared" si="207"/>
        <v>-</v>
      </c>
      <c r="L901" s="435" t="s">
        <v>665</v>
      </c>
      <c r="M901" s="318">
        <v>26</v>
      </c>
      <c r="N901" s="435" t="s">
        <v>665</v>
      </c>
      <c r="O901" s="435" t="s">
        <v>665</v>
      </c>
      <c r="P901" s="435" t="s">
        <v>665</v>
      </c>
      <c r="Q901" s="435" t="s">
        <v>665</v>
      </c>
      <c r="R901" s="435" t="s">
        <v>665</v>
      </c>
      <c r="S901" s="435" t="s">
        <v>665</v>
      </c>
      <c r="T901" s="435" t="s">
        <v>665</v>
      </c>
      <c r="U901" s="435" t="s">
        <v>665</v>
      </c>
      <c r="V901" s="435" t="s">
        <v>665</v>
      </c>
      <c r="W901" s="435" t="s">
        <v>665</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35">
      <c r="A902" s="246"/>
      <c r="B902" s="255"/>
      <c r="C902" s="248">
        <f t="shared" si="208"/>
        <v>4</v>
      </c>
      <c r="D902" s="271"/>
      <c r="E902" s="432">
        <f>E901</f>
        <v>3</v>
      </c>
      <c r="F902" s="322" t="b">
        <f t="shared" si="206"/>
        <v>1</v>
      </c>
      <c r="G902" s="271"/>
      <c r="H902" s="961"/>
      <c r="I902" s="962"/>
      <c r="J902" s="418" t="s">
        <v>666</v>
      </c>
      <c r="K902" s="436" t="str">
        <f t="shared" si="207"/>
        <v>-</v>
      </c>
      <c r="L902" s="433" t="s">
        <v>661</v>
      </c>
      <c r="M902" s="433" t="s">
        <v>661</v>
      </c>
      <c r="N902" s="433" t="s">
        <v>661</v>
      </c>
      <c r="O902" s="433" t="s">
        <v>661</v>
      </c>
      <c r="P902" s="433" t="s">
        <v>661</v>
      </c>
      <c r="Q902" s="433" t="s">
        <v>661</v>
      </c>
      <c r="R902" s="433" t="s">
        <v>661</v>
      </c>
      <c r="S902" s="433" t="s">
        <v>661</v>
      </c>
      <c r="T902" s="433" t="s">
        <v>661</v>
      </c>
      <c r="U902" s="433" t="s">
        <v>661</v>
      </c>
      <c r="V902" s="437" t="s">
        <v>661</v>
      </c>
      <c r="W902" s="437" t="s">
        <v>661</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35">
      <c r="A903" s="246"/>
      <c r="B903" s="255"/>
      <c r="C903" s="248">
        <f t="shared" si="208"/>
        <v>4</v>
      </c>
      <c r="D903" s="271"/>
      <c r="E903" s="328">
        <v>4</v>
      </c>
      <c r="F903" s="322" t="b">
        <f t="shared" si="206"/>
        <v>1</v>
      </c>
      <c r="G903" s="271"/>
      <c r="H903" s="429" t="s">
        <v>673</v>
      </c>
      <c r="I903" s="429"/>
      <c r="J903" s="410" t="s">
        <v>660</v>
      </c>
      <c r="K903" s="430" t="str">
        <f t="shared" si="207"/>
        <v>-</v>
      </c>
      <c r="L903" s="431" t="s">
        <v>661</v>
      </c>
      <c r="M903" s="431" t="s">
        <v>661</v>
      </c>
      <c r="N903" s="431" t="s">
        <v>661</v>
      </c>
      <c r="O903" s="431" t="s">
        <v>661</v>
      </c>
      <c r="P903" s="431" t="s">
        <v>661</v>
      </c>
      <c r="Q903" s="431" t="s">
        <v>661</v>
      </c>
      <c r="R903" s="431" t="s">
        <v>661</v>
      </c>
      <c r="S903" s="431" t="s">
        <v>661</v>
      </c>
      <c r="T903" s="431" t="s">
        <v>661</v>
      </c>
      <c r="U903" s="431" t="s">
        <v>661</v>
      </c>
      <c r="V903" s="431" t="s">
        <v>661</v>
      </c>
      <c r="W903" s="431" t="s">
        <v>661</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35">
      <c r="A904" s="246"/>
      <c r="B904" s="255"/>
      <c r="C904" s="248">
        <f t="shared" si="208"/>
        <v>4</v>
      </c>
      <c r="D904" s="271"/>
      <c r="E904" s="432">
        <f>E903</f>
        <v>4</v>
      </c>
      <c r="F904" s="322" t="b">
        <f t="shared" si="206"/>
        <v>1</v>
      </c>
      <c r="G904" s="271"/>
      <c r="H904" s="957" t="s">
        <v>674</v>
      </c>
      <c r="I904" s="958"/>
      <c r="J904" s="433" t="s">
        <v>663</v>
      </c>
      <c r="K904" s="434">
        <f t="shared" si="207"/>
        <v>43802</v>
      </c>
      <c r="L904" s="318">
        <v>48</v>
      </c>
      <c r="M904" s="435" t="s">
        <v>661</v>
      </c>
      <c r="N904" s="435" t="s">
        <v>661</v>
      </c>
      <c r="O904" s="435" t="s">
        <v>661</v>
      </c>
      <c r="P904" s="435" t="s">
        <v>661</v>
      </c>
      <c r="Q904" s="435" t="s">
        <v>661</v>
      </c>
      <c r="R904" s="435" t="s">
        <v>661</v>
      </c>
      <c r="S904" s="435" t="s">
        <v>661</v>
      </c>
      <c r="T904" s="435" t="s">
        <v>661</v>
      </c>
      <c r="U904" s="435" t="s">
        <v>661</v>
      </c>
      <c r="V904" s="435" t="s">
        <v>661</v>
      </c>
      <c r="W904" s="435" t="s">
        <v>661</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35">
      <c r="A905" s="246"/>
      <c r="B905" s="255"/>
      <c r="C905" s="248">
        <f t="shared" si="208"/>
        <v>4</v>
      </c>
      <c r="D905" s="271"/>
      <c r="E905" s="432">
        <f>E904</f>
        <v>4</v>
      </c>
      <c r="F905" s="322" t="b">
        <f t="shared" si="206"/>
        <v>1</v>
      </c>
      <c r="G905" s="271"/>
      <c r="H905" s="959"/>
      <c r="I905" s="960"/>
      <c r="J905" s="433" t="s">
        <v>664</v>
      </c>
      <c r="K905" s="434" t="str">
        <f t="shared" si="207"/>
        <v>-</v>
      </c>
      <c r="L905" s="435" t="s">
        <v>665</v>
      </c>
      <c r="M905" s="318">
        <v>34</v>
      </c>
      <c r="N905" s="435" t="s">
        <v>665</v>
      </c>
      <c r="O905" s="435" t="s">
        <v>665</v>
      </c>
      <c r="P905" s="435" t="s">
        <v>665</v>
      </c>
      <c r="Q905" s="435" t="s">
        <v>665</v>
      </c>
      <c r="R905" s="435" t="s">
        <v>665</v>
      </c>
      <c r="S905" s="435" t="s">
        <v>665</v>
      </c>
      <c r="T905" s="435" t="s">
        <v>665</v>
      </c>
      <c r="U905" s="435" t="s">
        <v>665</v>
      </c>
      <c r="V905" s="435" t="s">
        <v>665</v>
      </c>
      <c r="W905" s="435" t="s">
        <v>665</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35">
      <c r="A906" s="246"/>
      <c r="B906" s="255"/>
      <c r="C906" s="248">
        <f t="shared" si="208"/>
        <v>4</v>
      </c>
      <c r="D906" s="271"/>
      <c r="E906" s="432">
        <f>E905</f>
        <v>4</v>
      </c>
      <c r="F906" s="322" t="b">
        <f t="shared" si="206"/>
        <v>1</v>
      </c>
      <c r="G906" s="271"/>
      <c r="H906" s="961"/>
      <c r="I906" s="962"/>
      <c r="J906" s="418" t="s">
        <v>666</v>
      </c>
      <c r="K906" s="436" t="str">
        <f t="shared" si="207"/>
        <v>-</v>
      </c>
      <c r="L906" s="433" t="s">
        <v>661</v>
      </c>
      <c r="M906" s="433" t="s">
        <v>661</v>
      </c>
      <c r="N906" s="433" t="s">
        <v>661</v>
      </c>
      <c r="O906" s="433" t="s">
        <v>661</v>
      </c>
      <c r="P906" s="433" t="s">
        <v>661</v>
      </c>
      <c r="Q906" s="433" t="s">
        <v>661</v>
      </c>
      <c r="R906" s="433" t="s">
        <v>661</v>
      </c>
      <c r="S906" s="433" t="s">
        <v>661</v>
      </c>
      <c r="T906" s="433" t="s">
        <v>661</v>
      </c>
      <c r="U906" s="433" t="s">
        <v>661</v>
      </c>
      <c r="V906" s="437" t="s">
        <v>661</v>
      </c>
      <c r="W906" s="437" t="s">
        <v>661</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35">
      <c r="A907" s="246"/>
      <c r="B907" s="255"/>
      <c r="C907" s="248">
        <f t="shared" si="208"/>
        <v>4</v>
      </c>
      <c r="D907" s="271"/>
      <c r="E907" s="328">
        <v>5</v>
      </c>
      <c r="F907" s="322" t="b">
        <f t="shared" si="206"/>
        <v>1</v>
      </c>
      <c r="G907" s="271"/>
      <c r="H907" s="429" t="s">
        <v>675</v>
      </c>
      <c r="I907" s="429"/>
      <c r="J907" s="410" t="s">
        <v>660</v>
      </c>
      <c r="K907" s="430" t="str">
        <f t="shared" si="207"/>
        <v>-</v>
      </c>
      <c r="L907" s="439">
        <v>-1</v>
      </c>
      <c r="M907" s="431" t="s">
        <v>661</v>
      </c>
      <c r="N907" s="431" t="s">
        <v>661</v>
      </c>
      <c r="O907" s="431" t="s">
        <v>661</v>
      </c>
      <c r="P907" s="431" t="s">
        <v>661</v>
      </c>
      <c r="Q907" s="431" t="s">
        <v>661</v>
      </c>
      <c r="R907" s="431" t="s">
        <v>661</v>
      </c>
      <c r="S907" s="431" t="s">
        <v>661</v>
      </c>
      <c r="T907" s="431" t="s">
        <v>661</v>
      </c>
      <c r="U907" s="431" t="s">
        <v>661</v>
      </c>
      <c r="V907" s="431" t="s">
        <v>661</v>
      </c>
      <c r="W907" s="431" t="s">
        <v>661</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35">
      <c r="A908" s="246"/>
      <c r="B908" s="255"/>
      <c r="C908" s="248">
        <f t="shared" si="208"/>
        <v>4</v>
      </c>
      <c r="D908" s="271"/>
      <c r="E908" s="432">
        <f>E907</f>
        <v>5</v>
      </c>
      <c r="F908" s="322" t="b">
        <f t="shared" si="206"/>
        <v>1</v>
      </c>
      <c r="G908" s="271"/>
      <c r="H908" s="957"/>
      <c r="I908" s="958"/>
      <c r="J908" s="433" t="s">
        <v>663</v>
      </c>
      <c r="K908" s="434" t="str">
        <f t="shared" si="207"/>
        <v>-</v>
      </c>
      <c r="L908" s="435" t="s">
        <v>661</v>
      </c>
      <c r="M908" s="435" t="s">
        <v>661</v>
      </c>
      <c r="N908" s="435" t="s">
        <v>661</v>
      </c>
      <c r="O908" s="435" t="s">
        <v>661</v>
      </c>
      <c r="P908" s="435" t="s">
        <v>661</v>
      </c>
      <c r="Q908" s="435" t="s">
        <v>661</v>
      </c>
      <c r="R908" s="435" t="s">
        <v>661</v>
      </c>
      <c r="S908" s="435" t="s">
        <v>661</v>
      </c>
      <c r="T908" s="435" t="s">
        <v>661</v>
      </c>
      <c r="U908" s="435" t="s">
        <v>661</v>
      </c>
      <c r="V908" s="435" t="s">
        <v>661</v>
      </c>
      <c r="W908" s="435" t="s">
        <v>661</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35">
      <c r="A909" s="246"/>
      <c r="B909" s="255"/>
      <c r="C909" s="248">
        <f t="shared" si="208"/>
        <v>4</v>
      </c>
      <c r="D909" s="271"/>
      <c r="E909" s="432">
        <f>E908</f>
        <v>5</v>
      </c>
      <c r="F909" s="322" t="b">
        <f t="shared" si="206"/>
        <v>1</v>
      </c>
      <c r="G909" s="271"/>
      <c r="H909" s="959"/>
      <c r="I909" s="960"/>
      <c r="J909" s="433" t="s">
        <v>664</v>
      </c>
      <c r="K909" s="434" t="str">
        <f t="shared" si="207"/>
        <v>-</v>
      </c>
      <c r="L909" s="435" t="s">
        <v>665</v>
      </c>
      <c r="M909" s="435" t="s">
        <v>665</v>
      </c>
      <c r="N909" s="435" t="s">
        <v>665</v>
      </c>
      <c r="O909" s="435" t="s">
        <v>665</v>
      </c>
      <c r="P909" s="435" t="s">
        <v>665</v>
      </c>
      <c r="Q909" s="435" t="s">
        <v>665</v>
      </c>
      <c r="R909" s="435" t="s">
        <v>665</v>
      </c>
      <c r="S909" s="435" t="s">
        <v>665</v>
      </c>
      <c r="T909" s="435" t="s">
        <v>665</v>
      </c>
      <c r="U909" s="435" t="s">
        <v>665</v>
      </c>
      <c r="V909" s="435" t="s">
        <v>665</v>
      </c>
      <c r="W909" s="435" t="s">
        <v>665</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35">
      <c r="A910" s="246"/>
      <c r="B910" s="255"/>
      <c r="C910" s="248">
        <f t="shared" si="208"/>
        <v>4</v>
      </c>
      <c r="D910" s="271"/>
      <c r="E910" s="432">
        <f>E909</f>
        <v>5</v>
      </c>
      <c r="F910" s="322" t="b">
        <f t="shared" si="206"/>
        <v>1</v>
      </c>
      <c r="G910" s="271"/>
      <c r="H910" s="961"/>
      <c r="I910" s="962"/>
      <c r="J910" s="418" t="s">
        <v>666</v>
      </c>
      <c r="K910" s="436" t="str">
        <f t="shared" si="207"/>
        <v>-</v>
      </c>
      <c r="L910" s="433" t="s">
        <v>661</v>
      </c>
      <c r="M910" s="433" t="s">
        <v>661</v>
      </c>
      <c r="N910" s="433" t="s">
        <v>661</v>
      </c>
      <c r="O910" s="433" t="s">
        <v>661</v>
      </c>
      <c r="P910" s="433" t="s">
        <v>661</v>
      </c>
      <c r="Q910" s="433" t="s">
        <v>661</v>
      </c>
      <c r="R910" s="433" t="s">
        <v>661</v>
      </c>
      <c r="S910" s="433" t="s">
        <v>661</v>
      </c>
      <c r="T910" s="433" t="s">
        <v>661</v>
      </c>
      <c r="U910" s="433" t="s">
        <v>661</v>
      </c>
      <c r="V910" s="437" t="s">
        <v>661</v>
      </c>
      <c r="W910" s="437" t="s">
        <v>661</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35">
      <c r="A911" s="246"/>
      <c r="B911" s="255"/>
      <c r="C911" s="248">
        <f t="shared" si="208"/>
        <v>4</v>
      </c>
      <c r="D911" s="271"/>
      <c r="E911" s="328">
        <v>6</v>
      </c>
      <c r="F911" s="322" t="b">
        <f t="shared" si="206"/>
        <v>1</v>
      </c>
      <c r="G911" s="271"/>
      <c r="H911" s="429" t="s">
        <v>676</v>
      </c>
      <c r="I911" s="429"/>
      <c r="J911" s="410" t="s">
        <v>660</v>
      </c>
      <c r="K911" s="430" t="str">
        <f t="shared" si="207"/>
        <v>-</v>
      </c>
      <c r="L911" s="439">
        <v>-1</v>
      </c>
      <c r="M911" s="431" t="s">
        <v>661</v>
      </c>
      <c r="N911" s="431" t="s">
        <v>661</v>
      </c>
      <c r="O911" s="431" t="s">
        <v>661</v>
      </c>
      <c r="P911" s="431" t="s">
        <v>661</v>
      </c>
      <c r="Q911" s="431" t="s">
        <v>661</v>
      </c>
      <c r="R911" s="431" t="s">
        <v>661</v>
      </c>
      <c r="S911" s="431" t="s">
        <v>661</v>
      </c>
      <c r="T911" s="431" t="s">
        <v>661</v>
      </c>
      <c r="U911" s="431" t="s">
        <v>661</v>
      </c>
      <c r="V911" s="431" t="s">
        <v>661</v>
      </c>
      <c r="W911" s="431" t="s">
        <v>661</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35">
      <c r="A912" s="246"/>
      <c r="B912" s="255"/>
      <c r="C912" s="248">
        <f t="shared" si="208"/>
        <v>4</v>
      </c>
      <c r="D912" s="271"/>
      <c r="E912" s="432">
        <f>E911</f>
        <v>6</v>
      </c>
      <c r="F912" s="322" t="b">
        <f t="shared" si="206"/>
        <v>1</v>
      </c>
      <c r="G912" s="271"/>
      <c r="H912" s="957"/>
      <c r="I912" s="958"/>
      <c r="J912" s="433" t="s">
        <v>663</v>
      </c>
      <c r="K912" s="434" t="str">
        <f t="shared" si="207"/>
        <v>-</v>
      </c>
      <c r="L912" s="435" t="s">
        <v>661</v>
      </c>
      <c r="M912" s="435" t="s">
        <v>661</v>
      </c>
      <c r="N912" s="435" t="s">
        <v>661</v>
      </c>
      <c r="O912" s="435" t="s">
        <v>661</v>
      </c>
      <c r="P912" s="435" t="s">
        <v>661</v>
      </c>
      <c r="Q912" s="435" t="s">
        <v>661</v>
      </c>
      <c r="R912" s="435" t="s">
        <v>661</v>
      </c>
      <c r="S912" s="435" t="s">
        <v>661</v>
      </c>
      <c r="T912" s="435" t="s">
        <v>661</v>
      </c>
      <c r="U912" s="435" t="s">
        <v>661</v>
      </c>
      <c r="V912" s="435" t="s">
        <v>661</v>
      </c>
      <c r="W912" s="435" t="s">
        <v>661</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35">
      <c r="A913" s="246"/>
      <c r="B913" s="255"/>
      <c r="C913" s="248">
        <f t="shared" si="208"/>
        <v>4</v>
      </c>
      <c r="D913" s="271"/>
      <c r="E913" s="432">
        <f>E912</f>
        <v>6</v>
      </c>
      <c r="F913" s="322" t="b">
        <f t="shared" si="206"/>
        <v>1</v>
      </c>
      <c r="G913" s="271"/>
      <c r="H913" s="959"/>
      <c r="I913" s="960"/>
      <c r="J913" s="433" t="s">
        <v>664</v>
      </c>
      <c r="K913" s="434" t="str">
        <f t="shared" si="207"/>
        <v>-</v>
      </c>
      <c r="L913" s="435" t="s">
        <v>665</v>
      </c>
      <c r="M913" s="435" t="s">
        <v>665</v>
      </c>
      <c r="N913" s="435" t="s">
        <v>665</v>
      </c>
      <c r="O913" s="435" t="s">
        <v>665</v>
      </c>
      <c r="P913" s="435" t="s">
        <v>665</v>
      </c>
      <c r="Q913" s="435" t="s">
        <v>665</v>
      </c>
      <c r="R913" s="435" t="s">
        <v>665</v>
      </c>
      <c r="S913" s="435" t="s">
        <v>665</v>
      </c>
      <c r="T913" s="435" t="s">
        <v>665</v>
      </c>
      <c r="U913" s="435" t="s">
        <v>665</v>
      </c>
      <c r="V913" s="435" t="s">
        <v>665</v>
      </c>
      <c r="W913" s="435" t="s">
        <v>665</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35">
      <c r="A914" s="246"/>
      <c r="B914" s="255"/>
      <c r="C914" s="248">
        <f t="shared" si="208"/>
        <v>4</v>
      </c>
      <c r="D914" s="271"/>
      <c r="E914" s="432">
        <f>E913</f>
        <v>6</v>
      </c>
      <c r="F914" s="322" t="b">
        <f t="shared" si="206"/>
        <v>1</v>
      </c>
      <c r="G914" s="271"/>
      <c r="H914" s="961"/>
      <c r="I914" s="962"/>
      <c r="J914" s="418" t="s">
        <v>666</v>
      </c>
      <c r="K914" s="436" t="str">
        <f t="shared" si="207"/>
        <v>-</v>
      </c>
      <c r="L914" s="433" t="s">
        <v>661</v>
      </c>
      <c r="M914" s="433" t="s">
        <v>661</v>
      </c>
      <c r="N914" s="433" t="s">
        <v>661</v>
      </c>
      <c r="O914" s="433" t="s">
        <v>661</v>
      </c>
      <c r="P914" s="433" t="s">
        <v>661</v>
      </c>
      <c r="Q914" s="433" t="s">
        <v>661</v>
      </c>
      <c r="R914" s="433" t="s">
        <v>661</v>
      </c>
      <c r="S914" s="433" t="s">
        <v>661</v>
      </c>
      <c r="T914" s="433" t="s">
        <v>661</v>
      </c>
      <c r="U914" s="433" t="s">
        <v>661</v>
      </c>
      <c r="V914" s="437" t="s">
        <v>661</v>
      </c>
      <c r="W914" s="437" t="s">
        <v>661</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35">
      <c r="A915" s="246"/>
      <c r="B915" s="255"/>
      <c r="C915" s="248">
        <f t="shared" si="208"/>
        <v>4</v>
      </c>
      <c r="D915" s="271"/>
      <c r="E915" s="328">
        <v>7</v>
      </c>
      <c r="F915" s="322" t="b">
        <f t="shared" si="206"/>
        <v>1</v>
      </c>
      <c r="G915" s="271"/>
      <c r="H915" s="429" t="s">
        <v>677</v>
      </c>
      <c r="I915" s="429"/>
      <c r="J915" s="410" t="s">
        <v>660</v>
      </c>
      <c r="K915" s="430" t="str">
        <f t="shared" si="207"/>
        <v>-</v>
      </c>
      <c r="L915" s="439">
        <v>-1</v>
      </c>
      <c r="M915" s="431" t="s">
        <v>661</v>
      </c>
      <c r="N915" s="431" t="s">
        <v>661</v>
      </c>
      <c r="O915" s="431" t="s">
        <v>661</v>
      </c>
      <c r="P915" s="431" t="s">
        <v>661</v>
      </c>
      <c r="Q915" s="431" t="s">
        <v>661</v>
      </c>
      <c r="R915" s="431" t="s">
        <v>661</v>
      </c>
      <c r="S915" s="431" t="s">
        <v>661</v>
      </c>
      <c r="T915" s="431" t="s">
        <v>661</v>
      </c>
      <c r="U915" s="431" t="s">
        <v>661</v>
      </c>
      <c r="V915" s="431" t="s">
        <v>661</v>
      </c>
      <c r="W915" s="431" t="s">
        <v>661</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35">
      <c r="A916" s="246"/>
      <c r="B916" s="255"/>
      <c r="C916" s="248">
        <f t="shared" si="208"/>
        <v>4</v>
      </c>
      <c r="D916" s="271"/>
      <c r="E916" s="432">
        <f>E915</f>
        <v>7</v>
      </c>
      <c r="F916" s="322" t="b">
        <f t="shared" si="206"/>
        <v>1</v>
      </c>
      <c r="G916" s="271"/>
      <c r="H916" s="957"/>
      <c r="I916" s="958"/>
      <c r="J916" s="433" t="s">
        <v>663</v>
      </c>
      <c r="K916" s="434" t="str">
        <f t="shared" si="207"/>
        <v>-</v>
      </c>
      <c r="L916" s="435" t="s">
        <v>661</v>
      </c>
      <c r="M916" s="435" t="s">
        <v>661</v>
      </c>
      <c r="N916" s="435" t="s">
        <v>661</v>
      </c>
      <c r="O916" s="435" t="s">
        <v>661</v>
      </c>
      <c r="P916" s="435" t="s">
        <v>661</v>
      </c>
      <c r="Q916" s="435" t="s">
        <v>661</v>
      </c>
      <c r="R916" s="435" t="s">
        <v>661</v>
      </c>
      <c r="S916" s="435" t="s">
        <v>661</v>
      </c>
      <c r="T916" s="435" t="s">
        <v>661</v>
      </c>
      <c r="U916" s="435" t="s">
        <v>661</v>
      </c>
      <c r="V916" s="435" t="s">
        <v>661</v>
      </c>
      <c r="W916" s="435" t="s">
        <v>661</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35">
      <c r="A917" s="246"/>
      <c r="B917" s="255"/>
      <c r="C917" s="248">
        <f t="shared" si="208"/>
        <v>4</v>
      </c>
      <c r="D917" s="271"/>
      <c r="E917" s="432">
        <f>E916</f>
        <v>7</v>
      </c>
      <c r="F917" s="322" t="b">
        <f t="shared" si="206"/>
        <v>1</v>
      </c>
      <c r="G917" s="271"/>
      <c r="H917" s="959"/>
      <c r="I917" s="960"/>
      <c r="J917" s="433" t="s">
        <v>664</v>
      </c>
      <c r="K917" s="434" t="str">
        <f t="shared" si="207"/>
        <v>-</v>
      </c>
      <c r="L917" s="435" t="s">
        <v>665</v>
      </c>
      <c r="M917" s="435" t="s">
        <v>665</v>
      </c>
      <c r="N917" s="435" t="s">
        <v>665</v>
      </c>
      <c r="O917" s="435" t="s">
        <v>665</v>
      </c>
      <c r="P917" s="435" t="s">
        <v>665</v>
      </c>
      <c r="Q917" s="435" t="s">
        <v>665</v>
      </c>
      <c r="R917" s="435" t="s">
        <v>665</v>
      </c>
      <c r="S917" s="435" t="s">
        <v>665</v>
      </c>
      <c r="T917" s="435" t="s">
        <v>665</v>
      </c>
      <c r="U917" s="435" t="s">
        <v>665</v>
      </c>
      <c r="V917" s="435" t="s">
        <v>665</v>
      </c>
      <c r="W917" s="435" t="s">
        <v>665</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35">
      <c r="A918" s="246"/>
      <c r="B918" s="255"/>
      <c r="C918" s="248">
        <f t="shared" si="208"/>
        <v>4</v>
      </c>
      <c r="D918" s="271"/>
      <c r="E918" s="432">
        <f>E917</f>
        <v>7</v>
      </c>
      <c r="F918" s="322" t="b">
        <f t="shared" si="206"/>
        <v>1</v>
      </c>
      <c r="G918" s="271"/>
      <c r="H918" s="961"/>
      <c r="I918" s="962"/>
      <c r="J918" s="418" t="s">
        <v>666</v>
      </c>
      <c r="K918" s="436" t="str">
        <f t="shared" si="207"/>
        <v>-</v>
      </c>
      <c r="L918" s="433" t="s">
        <v>661</v>
      </c>
      <c r="M918" s="433" t="s">
        <v>661</v>
      </c>
      <c r="N918" s="433" t="s">
        <v>661</v>
      </c>
      <c r="O918" s="433" t="s">
        <v>661</v>
      </c>
      <c r="P918" s="433" t="s">
        <v>661</v>
      </c>
      <c r="Q918" s="433" t="s">
        <v>661</v>
      </c>
      <c r="R918" s="433" t="s">
        <v>661</v>
      </c>
      <c r="S918" s="433" t="s">
        <v>661</v>
      </c>
      <c r="T918" s="433" t="s">
        <v>661</v>
      </c>
      <c r="U918" s="433" t="s">
        <v>661</v>
      </c>
      <c r="V918" s="437" t="s">
        <v>661</v>
      </c>
      <c r="W918" s="437" t="s">
        <v>661</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35">
      <c r="A919" s="246"/>
      <c r="B919" s="255"/>
      <c r="C919" s="248">
        <f t="shared" si="208"/>
        <v>4</v>
      </c>
      <c r="D919" s="271"/>
      <c r="E919" s="328">
        <v>8</v>
      </c>
      <c r="F919" s="322" t="b">
        <f t="shared" ref="F919:F950" si="209">COUNTIFS($L919:$W919,"-")&lt;&gt;COUNTA($L919:$W919)</f>
        <v>1</v>
      </c>
      <c r="G919" s="271"/>
      <c r="H919" s="429" t="s">
        <v>1045</v>
      </c>
      <c r="I919" s="429"/>
      <c r="J919" s="410" t="s">
        <v>660</v>
      </c>
      <c r="K919" s="430" t="str">
        <f t="shared" si="207"/>
        <v>-</v>
      </c>
      <c r="L919" s="431" t="s">
        <v>661</v>
      </c>
      <c r="M919" s="431" t="s">
        <v>661</v>
      </c>
      <c r="N919" s="431" t="s">
        <v>661</v>
      </c>
      <c r="O919" s="431" t="s">
        <v>661</v>
      </c>
      <c r="P919" s="431" t="s">
        <v>661</v>
      </c>
      <c r="Q919" s="431" t="s">
        <v>661</v>
      </c>
      <c r="R919" s="431" t="s">
        <v>661</v>
      </c>
      <c r="S919" s="431" t="s">
        <v>661</v>
      </c>
      <c r="T919" s="431" t="s">
        <v>661</v>
      </c>
      <c r="U919" s="431" t="s">
        <v>661</v>
      </c>
      <c r="V919" s="431" t="s">
        <v>661</v>
      </c>
      <c r="W919" s="431" t="s">
        <v>661</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35">
      <c r="A920" s="246"/>
      <c r="B920" s="255"/>
      <c r="C920" s="248">
        <f t="shared" si="208"/>
        <v>4</v>
      </c>
      <c r="D920" s="271"/>
      <c r="E920" s="432">
        <f>E919</f>
        <v>8</v>
      </c>
      <c r="F920" s="322" t="b">
        <f t="shared" si="209"/>
        <v>1</v>
      </c>
      <c r="G920" s="271"/>
      <c r="H920" s="957" t="s">
        <v>1046</v>
      </c>
      <c r="I920" s="958"/>
      <c r="J920" s="433" t="s">
        <v>663</v>
      </c>
      <c r="K920" s="434" t="str">
        <f t="shared" si="207"/>
        <v>-</v>
      </c>
      <c r="L920" s="435" t="s">
        <v>661</v>
      </c>
      <c r="M920" s="435" t="s">
        <v>661</v>
      </c>
      <c r="N920" s="435" t="s">
        <v>661</v>
      </c>
      <c r="O920" s="435" t="s">
        <v>661</v>
      </c>
      <c r="P920" s="435" t="s">
        <v>661</v>
      </c>
      <c r="Q920" s="318">
        <v>0</v>
      </c>
      <c r="R920" s="435" t="s">
        <v>661</v>
      </c>
      <c r="S920" s="318" t="b">
        <v>1</v>
      </c>
      <c r="T920" s="435" t="s">
        <v>661</v>
      </c>
      <c r="U920" s="435" t="s">
        <v>661</v>
      </c>
      <c r="V920" s="435" t="s">
        <v>661</v>
      </c>
      <c r="W920" s="435" t="s">
        <v>661</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35">
      <c r="A921" s="246"/>
      <c r="B921" s="255"/>
      <c r="C921" s="248">
        <f t="shared" si="208"/>
        <v>4</v>
      </c>
      <c r="D921" s="271"/>
      <c r="E921" s="432">
        <f>E920</f>
        <v>8</v>
      </c>
      <c r="F921" s="322" t="b">
        <f t="shared" si="209"/>
        <v>1</v>
      </c>
      <c r="G921" s="271"/>
      <c r="H921" s="959"/>
      <c r="I921" s="960"/>
      <c r="J921" s="433" t="s">
        <v>664</v>
      </c>
      <c r="K921" s="434" t="str">
        <f t="shared" si="207"/>
        <v>-</v>
      </c>
      <c r="L921" s="435" t="s">
        <v>665</v>
      </c>
      <c r="M921" s="435" t="s">
        <v>665</v>
      </c>
      <c r="N921" s="435" t="s">
        <v>665</v>
      </c>
      <c r="O921" s="435" t="s">
        <v>665</v>
      </c>
      <c r="P921" s="435" t="s">
        <v>665</v>
      </c>
      <c r="Q921" s="435" t="s">
        <v>665</v>
      </c>
      <c r="R921" s="435" t="s">
        <v>665</v>
      </c>
      <c r="S921" s="435" t="s">
        <v>665</v>
      </c>
      <c r="T921" s="435" t="s">
        <v>665</v>
      </c>
      <c r="U921" s="435" t="s">
        <v>665</v>
      </c>
      <c r="V921" s="435" t="s">
        <v>665</v>
      </c>
      <c r="W921" s="435" t="s">
        <v>665</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35">
      <c r="A922" s="246"/>
      <c r="B922" s="255"/>
      <c r="C922" s="248">
        <f t="shared" si="208"/>
        <v>4</v>
      </c>
      <c r="D922" s="271"/>
      <c r="E922" s="432">
        <f>E921</f>
        <v>8</v>
      </c>
      <c r="F922" s="322" t="b">
        <f t="shared" si="209"/>
        <v>1</v>
      </c>
      <c r="G922" s="271"/>
      <c r="H922" s="961"/>
      <c r="I922" s="962"/>
      <c r="J922" s="418" t="s">
        <v>666</v>
      </c>
      <c r="K922" s="436" t="str">
        <f t="shared" si="207"/>
        <v>-</v>
      </c>
      <c r="L922" s="433" t="s">
        <v>661</v>
      </c>
      <c r="M922" s="433" t="s">
        <v>661</v>
      </c>
      <c r="N922" s="433" t="s">
        <v>661</v>
      </c>
      <c r="O922" s="433" t="s">
        <v>661</v>
      </c>
      <c r="P922" s="433" t="s">
        <v>661</v>
      </c>
      <c r="Q922" s="433" t="s">
        <v>661</v>
      </c>
      <c r="R922" s="433" t="s">
        <v>661</v>
      </c>
      <c r="S922" s="433" t="s">
        <v>661</v>
      </c>
      <c r="T922" s="433" t="s">
        <v>661</v>
      </c>
      <c r="U922" s="433" t="s">
        <v>661</v>
      </c>
      <c r="V922" s="437" t="s">
        <v>661</v>
      </c>
      <c r="W922" s="437" t="s">
        <v>661</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35">
      <c r="A923" s="246"/>
      <c r="B923" s="255"/>
      <c r="C923" s="248">
        <f t="shared" ref="C923:C954" si="210">INT($C$875)+3</f>
        <v>4</v>
      </c>
      <c r="D923" s="271"/>
      <c r="E923" s="328">
        <v>9</v>
      </c>
      <c r="F923" s="322" t="b">
        <f t="shared" si="209"/>
        <v>1</v>
      </c>
      <c r="G923" s="271"/>
      <c r="H923" s="429" t="s">
        <v>678</v>
      </c>
      <c r="I923" s="429"/>
      <c r="J923" s="410" t="s">
        <v>660</v>
      </c>
      <c r="K923" s="430" t="str">
        <f t="shared" si="207"/>
        <v>-</v>
      </c>
      <c r="L923" s="431" t="s">
        <v>661</v>
      </c>
      <c r="M923" s="431" t="s">
        <v>661</v>
      </c>
      <c r="N923" s="431" t="s">
        <v>661</v>
      </c>
      <c r="O923" s="431" t="s">
        <v>661</v>
      </c>
      <c r="P923" s="431" t="s">
        <v>661</v>
      </c>
      <c r="Q923" s="431" t="s">
        <v>661</v>
      </c>
      <c r="R923" s="431" t="s">
        <v>661</v>
      </c>
      <c r="S923" s="431" t="s">
        <v>661</v>
      </c>
      <c r="T923" s="431" t="s">
        <v>661</v>
      </c>
      <c r="U923" s="431" t="s">
        <v>661</v>
      </c>
      <c r="V923" s="431" t="s">
        <v>661</v>
      </c>
      <c r="W923" s="431" t="s">
        <v>661</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35">
      <c r="A924" s="246"/>
      <c r="B924" s="255"/>
      <c r="C924" s="248">
        <f t="shared" si="210"/>
        <v>4</v>
      </c>
      <c r="D924" s="271"/>
      <c r="E924" s="432">
        <f>E923</f>
        <v>9</v>
      </c>
      <c r="F924" s="322" t="b">
        <f t="shared" si="209"/>
        <v>1</v>
      </c>
      <c r="G924" s="271"/>
      <c r="H924" s="957" t="s">
        <v>1047</v>
      </c>
      <c r="I924" s="958"/>
      <c r="J924" s="433" t="s">
        <v>663</v>
      </c>
      <c r="K924" s="434" t="str">
        <f t="shared" si="207"/>
        <v>-</v>
      </c>
      <c r="L924" s="435" t="s">
        <v>661</v>
      </c>
      <c r="M924" s="435" t="s">
        <v>661</v>
      </c>
      <c r="N924" s="435" t="s">
        <v>661</v>
      </c>
      <c r="O924" s="435" t="s">
        <v>661</v>
      </c>
      <c r="P924" s="435" t="s">
        <v>661</v>
      </c>
      <c r="Q924" s="440">
        <f>INT($I$392/7)+2</f>
        <v>7</v>
      </c>
      <c r="R924" s="435" t="s">
        <v>661</v>
      </c>
      <c r="S924" s="318" t="b">
        <v>1</v>
      </c>
      <c r="T924" s="435">
        <v>1</v>
      </c>
      <c r="U924" s="435" t="s">
        <v>661</v>
      </c>
      <c r="V924" s="435" t="s">
        <v>661</v>
      </c>
      <c r="W924" s="435" t="s">
        <v>661</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35">
      <c r="A925" s="246"/>
      <c r="B925" s="255"/>
      <c r="C925" s="248">
        <f t="shared" si="210"/>
        <v>4</v>
      </c>
      <c r="D925" s="271"/>
      <c r="E925" s="432">
        <f>E924</f>
        <v>9</v>
      </c>
      <c r="F925" s="322" t="b">
        <f t="shared" si="209"/>
        <v>1</v>
      </c>
      <c r="G925" s="271"/>
      <c r="H925" s="959"/>
      <c r="I925" s="960"/>
      <c r="J925" s="433" t="s">
        <v>664</v>
      </c>
      <c r="K925" s="434" t="str">
        <f t="shared" si="207"/>
        <v>-</v>
      </c>
      <c r="L925" s="435" t="s">
        <v>665</v>
      </c>
      <c r="M925" s="435" t="s">
        <v>665</v>
      </c>
      <c r="N925" s="435" t="s">
        <v>665</v>
      </c>
      <c r="O925" s="435" t="s">
        <v>665</v>
      </c>
      <c r="P925" s="435" t="s">
        <v>665</v>
      </c>
      <c r="Q925" s="435" t="s">
        <v>665</v>
      </c>
      <c r="R925" s="435" t="s">
        <v>665</v>
      </c>
      <c r="S925" s="435" t="s">
        <v>665</v>
      </c>
      <c r="T925" s="435" t="s">
        <v>665</v>
      </c>
      <c r="U925" s="435" t="s">
        <v>665</v>
      </c>
      <c r="V925" s="435" t="s">
        <v>665</v>
      </c>
      <c r="W925" s="435" t="s">
        <v>665</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35">
      <c r="A926" s="246"/>
      <c r="B926" s="255"/>
      <c r="C926" s="248">
        <f t="shared" si="210"/>
        <v>4</v>
      </c>
      <c r="D926" s="271"/>
      <c r="E926" s="432">
        <f>E925</f>
        <v>9</v>
      </c>
      <c r="F926" s="322" t="b">
        <f t="shared" si="209"/>
        <v>1</v>
      </c>
      <c r="G926" s="271"/>
      <c r="H926" s="961"/>
      <c r="I926" s="962"/>
      <c r="J926" s="418" t="s">
        <v>666</v>
      </c>
      <c r="K926" s="436" t="str">
        <f t="shared" si="207"/>
        <v>-</v>
      </c>
      <c r="L926" s="433" t="s">
        <v>661</v>
      </c>
      <c r="M926" s="433" t="s">
        <v>661</v>
      </c>
      <c r="N926" s="433" t="s">
        <v>661</v>
      </c>
      <c r="O926" s="433" t="s">
        <v>661</v>
      </c>
      <c r="P926" s="433" t="s">
        <v>661</v>
      </c>
      <c r="Q926" s="433" t="s">
        <v>661</v>
      </c>
      <c r="R926" s="433" t="s">
        <v>661</v>
      </c>
      <c r="S926" s="433" t="s">
        <v>661</v>
      </c>
      <c r="T926" s="433" t="s">
        <v>661</v>
      </c>
      <c r="U926" s="433" t="s">
        <v>661</v>
      </c>
      <c r="V926" s="437" t="s">
        <v>661</v>
      </c>
      <c r="W926" s="437" t="s">
        <v>661</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35">
      <c r="A927" s="246"/>
      <c r="B927" s="255"/>
      <c r="C927" s="248">
        <f t="shared" si="210"/>
        <v>4</v>
      </c>
      <c r="D927" s="271"/>
      <c r="E927" s="328">
        <v>10</v>
      </c>
      <c r="F927" s="322" t="b">
        <f t="shared" si="209"/>
        <v>1</v>
      </c>
      <c r="G927" s="271"/>
      <c r="H927" s="429" t="s">
        <v>679</v>
      </c>
      <c r="I927" s="429"/>
      <c r="J927" s="410" t="s">
        <v>660</v>
      </c>
      <c r="K927" s="430" t="str">
        <f t="shared" si="207"/>
        <v>-</v>
      </c>
      <c r="L927" s="431" t="s">
        <v>661</v>
      </c>
      <c r="M927" s="431" t="s">
        <v>661</v>
      </c>
      <c r="N927" s="431" t="s">
        <v>661</v>
      </c>
      <c r="O927" s="431" t="s">
        <v>661</v>
      </c>
      <c r="P927" s="431" t="s">
        <v>661</v>
      </c>
      <c r="Q927" s="431" t="s">
        <v>661</v>
      </c>
      <c r="R927" s="431" t="s">
        <v>661</v>
      </c>
      <c r="S927" s="431" t="s">
        <v>661</v>
      </c>
      <c r="T927" s="431" t="s">
        <v>661</v>
      </c>
      <c r="U927" s="431" t="s">
        <v>661</v>
      </c>
      <c r="V927" s="431" t="s">
        <v>661</v>
      </c>
      <c r="W927" s="431" t="s">
        <v>661</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35">
      <c r="A928" s="246"/>
      <c r="B928" s="255"/>
      <c r="C928" s="248">
        <f t="shared" si="210"/>
        <v>4</v>
      </c>
      <c r="D928" s="271"/>
      <c r="E928" s="432">
        <f>E927</f>
        <v>10</v>
      </c>
      <c r="F928" s="322" t="b">
        <f t="shared" si="209"/>
        <v>1</v>
      </c>
      <c r="G928" s="271"/>
      <c r="H928" s="957" t="s">
        <v>1048</v>
      </c>
      <c r="I928" s="958"/>
      <c r="J928" s="433" t="s">
        <v>663</v>
      </c>
      <c r="K928" s="434" t="str">
        <f t="shared" si="207"/>
        <v>-</v>
      </c>
      <c r="L928" s="435" t="s">
        <v>661</v>
      </c>
      <c r="M928" s="435" t="s">
        <v>661</v>
      </c>
      <c r="N928" s="435" t="s">
        <v>661</v>
      </c>
      <c r="O928" s="435" t="s">
        <v>661</v>
      </c>
      <c r="P928" s="435" t="s">
        <v>661</v>
      </c>
      <c r="Q928" s="440">
        <f>INT($I$393/7)+2</f>
        <v>9</v>
      </c>
      <c r="R928" s="435" t="s">
        <v>661</v>
      </c>
      <c r="S928" s="318" t="b">
        <v>1</v>
      </c>
      <c r="T928" s="435">
        <v>2</v>
      </c>
      <c r="U928" s="435" t="s">
        <v>661</v>
      </c>
      <c r="V928" s="435" t="s">
        <v>661</v>
      </c>
      <c r="W928" s="435" t="s">
        <v>661</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35">
      <c r="A929" s="246"/>
      <c r="B929" s="255"/>
      <c r="C929" s="248">
        <f t="shared" si="210"/>
        <v>4</v>
      </c>
      <c r="D929" s="271"/>
      <c r="E929" s="432">
        <f>E928</f>
        <v>10</v>
      </c>
      <c r="F929" s="322" t="b">
        <f t="shared" si="209"/>
        <v>1</v>
      </c>
      <c r="G929" s="271"/>
      <c r="H929" s="959"/>
      <c r="I929" s="960"/>
      <c r="J929" s="433" t="s">
        <v>664</v>
      </c>
      <c r="K929" s="434" t="str">
        <f t="shared" si="207"/>
        <v>-</v>
      </c>
      <c r="L929" s="435" t="s">
        <v>665</v>
      </c>
      <c r="M929" s="435" t="s">
        <v>665</v>
      </c>
      <c r="N929" s="435" t="s">
        <v>665</v>
      </c>
      <c r="O929" s="435" t="s">
        <v>665</v>
      </c>
      <c r="P929" s="435" t="s">
        <v>665</v>
      </c>
      <c r="Q929" s="435" t="s">
        <v>665</v>
      </c>
      <c r="R929" s="435" t="s">
        <v>665</v>
      </c>
      <c r="S929" s="435" t="s">
        <v>665</v>
      </c>
      <c r="T929" s="435" t="s">
        <v>665</v>
      </c>
      <c r="U929" s="435" t="s">
        <v>665</v>
      </c>
      <c r="V929" s="435" t="s">
        <v>665</v>
      </c>
      <c r="W929" s="435" t="s">
        <v>665</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35">
      <c r="A930" s="246"/>
      <c r="B930" s="255"/>
      <c r="C930" s="248">
        <f t="shared" si="210"/>
        <v>4</v>
      </c>
      <c r="D930" s="271"/>
      <c r="E930" s="432">
        <f>E929</f>
        <v>10</v>
      </c>
      <c r="F930" s="322" t="b">
        <f t="shared" si="209"/>
        <v>1</v>
      </c>
      <c r="G930" s="271"/>
      <c r="H930" s="961"/>
      <c r="I930" s="962"/>
      <c r="J930" s="418" t="s">
        <v>666</v>
      </c>
      <c r="K930" s="436" t="str">
        <f t="shared" si="207"/>
        <v>-</v>
      </c>
      <c r="L930" s="433" t="s">
        <v>661</v>
      </c>
      <c r="M930" s="433" t="s">
        <v>661</v>
      </c>
      <c r="N930" s="433" t="s">
        <v>661</v>
      </c>
      <c r="O930" s="433" t="s">
        <v>661</v>
      </c>
      <c r="P930" s="433" t="s">
        <v>661</v>
      </c>
      <c r="Q930" s="433" t="s">
        <v>661</v>
      </c>
      <c r="R930" s="433" t="s">
        <v>661</v>
      </c>
      <c r="S930" s="433" t="s">
        <v>661</v>
      </c>
      <c r="T930" s="433" t="s">
        <v>661</v>
      </c>
      <c r="U930" s="433" t="s">
        <v>661</v>
      </c>
      <c r="V930" s="437" t="s">
        <v>661</v>
      </c>
      <c r="W930" s="437" t="s">
        <v>661</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35">
      <c r="A931" s="246"/>
      <c r="B931" s="255"/>
      <c r="C931" s="248">
        <f t="shared" si="210"/>
        <v>4</v>
      </c>
      <c r="D931" s="271"/>
      <c r="E931" s="328">
        <v>11</v>
      </c>
      <c r="F931" s="322" t="b">
        <f t="shared" si="209"/>
        <v>1</v>
      </c>
      <c r="G931" s="271"/>
      <c r="H931" s="429" t="s">
        <v>680</v>
      </c>
      <c r="I931" s="429"/>
      <c r="J931" s="410" t="s">
        <v>660</v>
      </c>
      <c r="K931" s="430" t="str">
        <f t="shared" si="207"/>
        <v>-</v>
      </c>
      <c r="L931" s="431" t="s">
        <v>661</v>
      </c>
      <c r="M931" s="431" t="s">
        <v>661</v>
      </c>
      <c r="N931" s="431" t="s">
        <v>661</v>
      </c>
      <c r="O931" s="431" t="s">
        <v>661</v>
      </c>
      <c r="P931" s="431" t="s">
        <v>661</v>
      </c>
      <c r="Q931" s="431" t="s">
        <v>661</v>
      </c>
      <c r="R931" s="431" t="s">
        <v>661</v>
      </c>
      <c r="S931" s="431" t="s">
        <v>661</v>
      </c>
      <c r="T931" s="431" t="s">
        <v>661</v>
      </c>
      <c r="U931" s="431" t="s">
        <v>661</v>
      </c>
      <c r="V931" s="431" t="s">
        <v>661</v>
      </c>
      <c r="W931" s="431" t="s">
        <v>661</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35">
      <c r="A932" s="246"/>
      <c r="B932" s="255"/>
      <c r="C932" s="248">
        <f t="shared" si="210"/>
        <v>4</v>
      </c>
      <c r="D932" s="271"/>
      <c r="E932" s="432">
        <f>E931</f>
        <v>11</v>
      </c>
      <c r="F932" s="322" t="b">
        <f t="shared" si="209"/>
        <v>1</v>
      </c>
      <c r="G932" s="271"/>
      <c r="H932" s="957" t="s">
        <v>1048</v>
      </c>
      <c r="I932" s="958"/>
      <c r="J932" s="433" t="s">
        <v>663</v>
      </c>
      <c r="K932" s="434" t="str">
        <f t="shared" si="207"/>
        <v>-</v>
      </c>
      <c r="L932" s="435" t="s">
        <v>661</v>
      </c>
      <c r="M932" s="435" t="s">
        <v>661</v>
      </c>
      <c r="N932" s="435" t="s">
        <v>661</v>
      </c>
      <c r="O932" s="435" t="s">
        <v>661</v>
      </c>
      <c r="P932" s="435" t="s">
        <v>661</v>
      </c>
      <c r="Q932" s="440">
        <f>INT($I$394/7)+2</f>
        <v>9</v>
      </c>
      <c r="R932" s="435" t="s">
        <v>661</v>
      </c>
      <c r="S932" s="318" t="b">
        <v>1</v>
      </c>
      <c r="T932" s="435">
        <v>3</v>
      </c>
      <c r="U932" s="435" t="s">
        <v>661</v>
      </c>
      <c r="V932" s="435" t="s">
        <v>661</v>
      </c>
      <c r="W932" s="435" t="s">
        <v>661</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35">
      <c r="A933" s="246"/>
      <c r="B933" s="255"/>
      <c r="C933" s="248">
        <f t="shared" si="210"/>
        <v>4</v>
      </c>
      <c r="D933" s="271"/>
      <c r="E933" s="432">
        <f>E932</f>
        <v>11</v>
      </c>
      <c r="F933" s="322" t="b">
        <f t="shared" si="209"/>
        <v>1</v>
      </c>
      <c r="G933" s="271"/>
      <c r="H933" s="959"/>
      <c r="I933" s="960"/>
      <c r="J933" s="433" t="s">
        <v>664</v>
      </c>
      <c r="K933" s="434" t="str">
        <f t="shared" si="207"/>
        <v>-</v>
      </c>
      <c r="L933" s="435" t="s">
        <v>665</v>
      </c>
      <c r="M933" s="435" t="s">
        <v>665</v>
      </c>
      <c r="N933" s="435" t="s">
        <v>665</v>
      </c>
      <c r="O933" s="435" t="s">
        <v>665</v>
      </c>
      <c r="P933" s="435" t="s">
        <v>665</v>
      </c>
      <c r="Q933" s="435" t="s">
        <v>665</v>
      </c>
      <c r="R933" s="435" t="s">
        <v>665</v>
      </c>
      <c r="S933" s="435" t="s">
        <v>665</v>
      </c>
      <c r="T933" s="435" t="s">
        <v>665</v>
      </c>
      <c r="U933" s="435" t="s">
        <v>665</v>
      </c>
      <c r="V933" s="435" t="s">
        <v>665</v>
      </c>
      <c r="W933" s="435" t="s">
        <v>665</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35">
      <c r="A934" s="246"/>
      <c r="B934" s="255"/>
      <c r="C934" s="248">
        <f t="shared" si="210"/>
        <v>4</v>
      </c>
      <c r="D934" s="271"/>
      <c r="E934" s="432">
        <f>E933</f>
        <v>11</v>
      </c>
      <c r="F934" s="322" t="b">
        <f t="shared" si="209"/>
        <v>1</v>
      </c>
      <c r="G934" s="271"/>
      <c r="H934" s="961"/>
      <c r="I934" s="962"/>
      <c r="J934" s="418" t="s">
        <v>666</v>
      </c>
      <c r="K934" s="436" t="str">
        <f t="shared" si="207"/>
        <v>-</v>
      </c>
      <c r="L934" s="433" t="s">
        <v>661</v>
      </c>
      <c r="M934" s="433" t="s">
        <v>661</v>
      </c>
      <c r="N934" s="433" t="s">
        <v>661</v>
      </c>
      <c r="O934" s="433" t="s">
        <v>661</v>
      </c>
      <c r="P934" s="433" t="s">
        <v>661</v>
      </c>
      <c r="Q934" s="433" t="s">
        <v>661</v>
      </c>
      <c r="R934" s="433" t="s">
        <v>661</v>
      </c>
      <c r="S934" s="433" t="s">
        <v>661</v>
      </c>
      <c r="T934" s="433" t="s">
        <v>661</v>
      </c>
      <c r="U934" s="433" t="s">
        <v>661</v>
      </c>
      <c r="V934" s="437" t="s">
        <v>661</v>
      </c>
      <c r="W934" s="437" t="s">
        <v>661</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35">
      <c r="A935" s="246"/>
      <c r="B935" s="255"/>
      <c r="C935" s="248">
        <f t="shared" si="210"/>
        <v>4</v>
      </c>
      <c r="D935" s="271"/>
      <c r="E935" s="328">
        <v>12</v>
      </c>
      <c r="F935" s="322" t="b">
        <f t="shared" si="209"/>
        <v>1</v>
      </c>
      <c r="G935" s="271"/>
      <c r="H935" s="429" t="s">
        <v>681</v>
      </c>
      <c r="I935" s="429"/>
      <c r="J935" s="410" t="s">
        <v>660</v>
      </c>
      <c r="K935" s="430" t="str">
        <f t="shared" si="207"/>
        <v>-</v>
      </c>
      <c r="L935" s="431" t="s">
        <v>661</v>
      </c>
      <c r="M935" s="431" t="s">
        <v>661</v>
      </c>
      <c r="N935" s="431" t="s">
        <v>661</v>
      </c>
      <c r="O935" s="431" t="s">
        <v>661</v>
      </c>
      <c r="P935" s="431" t="s">
        <v>661</v>
      </c>
      <c r="Q935" s="431" t="s">
        <v>661</v>
      </c>
      <c r="R935" s="431" t="s">
        <v>661</v>
      </c>
      <c r="S935" s="431" t="s">
        <v>661</v>
      </c>
      <c r="T935" s="431" t="s">
        <v>661</v>
      </c>
      <c r="U935" s="431" t="s">
        <v>661</v>
      </c>
      <c r="V935" s="431" t="s">
        <v>661</v>
      </c>
      <c r="W935" s="431" t="s">
        <v>661</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35">
      <c r="A936" s="246"/>
      <c r="B936" s="255"/>
      <c r="C936" s="248">
        <f t="shared" si="210"/>
        <v>4</v>
      </c>
      <c r="D936" s="271"/>
      <c r="E936" s="432">
        <f>E935</f>
        <v>12</v>
      </c>
      <c r="F936" s="322" t="b">
        <f t="shared" si="209"/>
        <v>1</v>
      </c>
      <c r="G936" s="271"/>
      <c r="H936" s="957" t="s">
        <v>1048</v>
      </c>
      <c r="I936" s="958"/>
      <c r="J936" s="433" t="s">
        <v>663</v>
      </c>
      <c r="K936" s="434" t="str">
        <f t="shared" si="207"/>
        <v>-</v>
      </c>
      <c r="L936" s="435" t="s">
        <v>661</v>
      </c>
      <c r="M936" s="435" t="s">
        <v>661</v>
      </c>
      <c r="N936" s="435" t="s">
        <v>661</v>
      </c>
      <c r="O936" s="435" t="s">
        <v>661</v>
      </c>
      <c r="P936" s="435" t="s">
        <v>661</v>
      </c>
      <c r="Q936" s="440">
        <f>INT($I$395/7)+2</f>
        <v>9</v>
      </c>
      <c r="R936" s="435" t="s">
        <v>661</v>
      </c>
      <c r="S936" s="318" t="b">
        <v>1</v>
      </c>
      <c r="T936" s="435">
        <v>4</v>
      </c>
      <c r="U936" s="435" t="s">
        <v>661</v>
      </c>
      <c r="V936" s="435" t="s">
        <v>661</v>
      </c>
      <c r="W936" s="435" t="s">
        <v>661</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35">
      <c r="A937" s="246"/>
      <c r="B937" s="255"/>
      <c r="C937" s="248">
        <f t="shared" si="210"/>
        <v>4</v>
      </c>
      <c r="D937" s="271"/>
      <c r="E937" s="432">
        <f>E936</f>
        <v>12</v>
      </c>
      <c r="F937" s="322" t="b">
        <f t="shared" si="209"/>
        <v>1</v>
      </c>
      <c r="G937" s="271"/>
      <c r="H937" s="959"/>
      <c r="I937" s="960"/>
      <c r="J937" s="433" t="s">
        <v>664</v>
      </c>
      <c r="K937" s="434" t="str">
        <f t="shared" si="207"/>
        <v>-</v>
      </c>
      <c r="L937" s="435" t="s">
        <v>665</v>
      </c>
      <c r="M937" s="435" t="s">
        <v>665</v>
      </c>
      <c r="N937" s="435" t="s">
        <v>665</v>
      </c>
      <c r="O937" s="435" t="s">
        <v>665</v>
      </c>
      <c r="P937" s="435" t="s">
        <v>665</v>
      </c>
      <c r="Q937" s="435" t="s">
        <v>665</v>
      </c>
      <c r="R937" s="435" t="s">
        <v>665</v>
      </c>
      <c r="S937" s="435" t="s">
        <v>665</v>
      </c>
      <c r="T937" s="435" t="s">
        <v>665</v>
      </c>
      <c r="U937" s="435" t="s">
        <v>665</v>
      </c>
      <c r="V937" s="435" t="s">
        <v>665</v>
      </c>
      <c r="W937" s="435" t="s">
        <v>665</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35">
      <c r="A938" s="246"/>
      <c r="B938" s="255"/>
      <c r="C938" s="248">
        <f t="shared" si="210"/>
        <v>4</v>
      </c>
      <c r="D938" s="271"/>
      <c r="E938" s="432">
        <f>E937</f>
        <v>12</v>
      </c>
      <c r="F938" s="322" t="b">
        <f t="shared" si="209"/>
        <v>1</v>
      </c>
      <c r="G938" s="271"/>
      <c r="H938" s="961"/>
      <c r="I938" s="962"/>
      <c r="J938" s="418" t="s">
        <v>666</v>
      </c>
      <c r="K938" s="436" t="str">
        <f t="shared" si="207"/>
        <v>-</v>
      </c>
      <c r="L938" s="433" t="s">
        <v>661</v>
      </c>
      <c r="M938" s="433" t="s">
        <v>661</v>
      </c>
      <c r="N938" s="433" t="s">
        <v>661</v>
      </c>
      <c r="O938" s="433" t="s">
        <v>661</v>
      </c>
      <c r="P938" s="433" t="s">
        <v>661</v>
      </c>
      <c r="Q938" s="433" t="s">
        <v>661</v>
      </c>
      <c r="R938" s="433" t="s">
        <v>661</v>
      </c>
      <c r="S938" s="433" t="s">
        <v>661</v>
      </c>
      <c r="T938" s="433" t="s">
        <v>661</v>
      </c>
      <c r="U938" s="433" t="s">
        <v>661</v>
      </c>
      <c r="V938" s="437" t="s">
        <v>661</v>
      </c>
      <c r="W938" s="437" t="s">
        <v>661</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35">
      <c r="A939" s="246"/>
      <c r="B939" s="255"/>
      <c r="C939" s="248">
        <f t="shared" si="210"/>
        <v>4</v>
      </c>
      <c r="D939" s="271"/>
      <c r="E939" s="328">
        <v>13</v>
      </c>
      <c r="F939" s="322" t="b">
        <f t="shared" si="209"/>
        <v>1</v>
      </c>
      <c r="G939" s="271"/>
      <c r="H939" s="429" t="s">
        <v>682</v>
      </c>
      <c r="I939" s="429"/>
      <c r="J939" s="410" t="s">
        <v>660</v>
      </c>
      <c r="K939" s="430" t="str">
        <f t="shared" si="207"/>
        <v>-</v>
      </c>
      <c r="L939" s="439">
        <v>-1</v>
      </c>
      <c r="M939" s="431" t="s">
        <v>661</v>
      </c>
      <c r="N939" s="431" t="s">
        <v>661</v>
      </c>
      <c r="O939" s="431" t="s">
        <v>661</v>
      </c>
      <c r="P939" s="431" t="s">
        <v>661</v>
      </c>
      <c r="Q939" s="431" t="s">
        <v>661</v>
      </c>
      <c r="R939" s="431" t="s">
        <v>661</v>
      </c>
      <c r="S939" s="431" t="s">
        <v>661</v>
      </c>
      <c r="T939" s="431" t="s">
        <v>661</v>
      </c>
      <c r="U939" s="431" t="s">
        <v>661</v>
      </c>
      <c r="V939" s="431" t="s">
        <v>661</v>
      </c>
      <c r="W939" s="431" t="s">
        <v>661</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35">
      <c r="A940" s="246"/>
      <c r="B940" s="255"/>
      <c r="C940" s="248">
        <f t="shared" si="210"/>
        <v>4</v>
      </c>
      <c r="D940" s="271"/>
      <c r="E940" s="432">
        <f>E939</f>
        <v>13</v>
      </c>
      <c r="F940" s="322" t="b">
        <f t="shared" si="209"/>
        <v>1</v>
      </c>
      <c r="G940" s="271"/>
      <c r="H940" s="957" t="s">
        <v>683</v>
      </c>
      <c r="I940" s="958"/>
      <c r="J940" s="433" t="s">
        <v>663</v>
      </c>
      <c r="K940" s="434" t="str">
        <f t="shared" si="207"/>
        <v>-</v>
      </c>
      <c r="L940" s="435" t="s">
        <v>661</v>
      </c>
      <c r="M940" s="435" t="s">
        <v>661</v>
      </c>
      <c r="N940" s="435" t="s">
        <v>661</v>
      </c>
      <c r="O940" s="435" t="s">
        <v>661</v>
      </c>
      <c r="P940" s="435" t="s">
        <v>661</v>
      </c>
      <c r="Q940" s="318">
        <f>INT(150/7)+2</f>
        <v>23</v>
      </c>
      <c r="R940" s="435" t="s">
        <v>661</v>
      </c>
      <c r="S940" s="318" t="b">
        <v>1</v>
      </c>
      <c r="T940" s="435" t="s">
        <v>661</v>
      </c>
      <c r="U940" s="435" t="s">
        <v>661</v>
      </c>
      <c r="V940" s="435" t="s">
        <v>661</v>
      </c>
      <c r="W940" s="435" t="s">
        <v>661</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35">
      <c r="A941" s="246"/>
      <c r="B941" s="255"/>
      <c r="C941" s="248">
        <f t="shared" si="210"/>
        <v>4</v>
      </c>
      <c r="D941" s="271"/>
      <c r="E941" s="432">
        <f>E940</f>
        <v>13</v>
      </c>
      <c r="F941" s="322" t="b">
        <f t="shared" si="209"/>
        <v>1</v>
      </c>
      <c r="G941" s="271"/>
      <c r="H941" s="959"/>
      <c r="I941" s="960"/>
      <c r="J941" s="433" t="s">
        <v>664</v>
      </c>
      <c r="K941" s="434" t="str">
        <f t="shared" si="207"/>
        <v>-</v>
      </c>
      <c r="L941" s="435" t="s">
        <v>665</v>
      </c>
      <c r="M941" s="435" t="s">
        <v>665</v>
      </c>
      <c r="N941" s="435" t="s">
        <v>665</v>
      </c>
      <c r="O941" s="435" t="s">
        <v>665</v>
      </c>
      <c r="P941" s="435" t="s">
        <v>665</v>
      </c>
      <c r="Q941" s="435" t="s">
        <v>665</v>
      </c>
      <c r="R941" s="435" t="s">
        <v>665</v>
      </c>
      <c r="S941" s="435" t="s">
        <v>665</v>
      </c>
      <c r="T941" s="435" t="s">
        <v>665</v>
      </c>
      <c r="U941" s="435" t="s">
        <v>665</v>
      </c>
      <c r="V941" s="435" t="s">
        <v>665</v>
      </c>
      <c r="W941" s="435" t="s">
        <v>665</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35">
      <c r="A942" s="246"/>
      <c r="B942" s="255"/>
      <c r="C942" s="248">
        <f t="shared" si="210"/>
        <v>4</v>
      </c>
      <c r="D942" s="271"/>
      <c r="E942" s="432">
        <f>E941</f>
        <v>13</v>
      </c>
      <c r="F942" s="322" t="b">
        <f t="shared" si="209"/>
        <v>1</v>
      </c>
      <c r="G942" s="271"/>
      <c r="H942" s="961"/>
      <c r="I942" s="962"/>
      <c r="J942" s="418" t="s">
        <v>666</v>
      </c>
      <c r="K942" s="436" t="str">
        <f t="shared" si="207"/>
        <v>-</v>
      </c>
      <c r="L942" s="433" t="s">
        <v>661</v>
      </c>
      <c r="M942" s="433" t="s">
        <v>661</v>
      </c>
      <c r="N942" s="433" t="s">
        <v>661</v>
      </c>
      <c r="O942" s="433" t="s">
        <v>661</v>
      </c>
      <c r="P942" s="433" t="s">
        <v>661</v>
      </c>
      <c r="Q942" s="433" t="s">
        <v>661</v>
      </c>
      <c r="R942" s="433" t="s">
        <v>661</v>
      </c>
      <c r="S942" s="433" t="s">
        <v>661</v>
      </c>
      <c r="T942" s="433" t="s">
        <v>661</v>
      </c>
      <c r="U942" s="433" t="s">
        <v>661</v>
      </c>
      <c r="V942" s="437" t="s">
        <v>661</v>
      </c>
      <c r="W942" s="437" t="s">
        <v>661</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35">
      <c r="A943" s="246"/>
      <c r="B943" s="255"/>
      <c r="C943" s="248">
        <f t="shared" si="210"/>
        <v>4</v>
      </c>
      <c r="D943" s="271"/>
      <c r="E943" s="328">
        <v>14</v>
      </c>
      <c r="F943" s="322" t="b">
        <f t="shared" si="209"/>
        <v>1</v>
      </c>
      <c r="G943" s="271"/>
      <c r="H943" s="429" t="s">
        <v>684</v>
      </c>
      <c r="I943" s="429"/>
      <c r="J943" s="410" t="s">
        <v>660</v>
      </c>
      <c r="K943" s="430" t="str">
        <f t="shared" si="207"/>
        <v>-</v>
      </c>
      <c r="L943" s="431" t="s">
        <v>661</v>
      </c>
      <c r="M943" s="431" t="s">
        <v>661</v>
      </c>
      <c r="N943" s="431" t="s">
        <v>661</v>
      </c>
      <c r="O943" s="431" t="s">
        <v>661</v>
      </c>
      <c r="P943" s="431" t="s">
        <v>661</v>
      </c>
      <c r="Q943" s="431" t="s">
        <v>661</v>
      </c>
      <c r="R943" s="431" t="s">
        <v>661</v>
      </c>
      <c r="S943" s="431" t="s">
        <v>661</v>
      </c>
      <c r="T943" s="431" t="s">
        <v>661</v>
      </c>
      <c r="U943" s="431" t="s">
        <v>661</v>
      </c>
      <c r="V943" s="431" t="s">
        <v>661</v>
      </c>
      <c r="W943" s="431" t="s">
        <v>661</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35">
      <c r="A944" s="246"/>
      <c r="B944" s="255"/>
      <c r="C944" s="248">
        <f t="shared" si="210"/>
        <v>4</v>
      </c>
      <c r="D944" s="271"/>
      <c r="E944" s="432">
        <f>E943</f>
        <v>14</v>
      </c>
      <c r="F944" s="322" t="b">
        <f t="shared" si="209"/>
        <v>1</v>
      </c>
      <c r="G944" s="271"/>
      <c r="H944" s="957" t="s">
        <v>685</v>
      </c>
      <c r="I944" s="958"/>
      <c r="J944" s="433" t="s">
        <v>663</v>
      </c>
      <c r="K944" s="434" t="str">
        <f t="shared" si="207"/>
        <v>-</v>
      </c>
      <c r="L944" s="435" t="s">
        <v>661</v>
      </c>
      <c r="M944" s="435" t="s">
        <v>661</v>
      </c>
      <c r="N944" s="435" t="s">
        <v>661</v>
      </c>
      <c r="O944" s="435" t="s">
        <v>661</v>
      </c>
      <c r="P944" s="435" t="s">
        <v>661</v>
      </c>
      <c r="Q944" s="318">
        <f>INT(150/7)+2</f>
        <v>23</v>
      </c>
      <c r="R944" s="435" t="s">
        <v>661</v>
      </c>
      <c r="S944" s="318" t="b">
        <v>1</v>
      </c>
      <c r="T944" s="435" t="s">
        <v>661</v>
      </c>
      <c r="U944" s="435" t="s">
        <v>661</v>
      </c>
      <c r="V944" s="435" t="s">
        <v>661</v>
      </c>
      <c r="W944" s="435" t="s">
        <v>661</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35">
      <c r="A945" s="246"/>
      <c r="B945" s="255"/>
      <c r="C945" s="248">
        <f t="shared" si="210"/>
        <v>4</v>
      </c>
      <c r="D945" s="271"/>
      <c r="E945" s="432">
        <f>E944</f>
        <v>14</v>
      </c>
      <c r="F945" s="322" t="b">
        <f t="shared" si="209"/>
        <v>1</v>
      </c>
      <c r="G945" s="271"/>
      <c r="H945" s="959"/>
      <c r="I945" s="960"/>
      <c r="J945" s="433" t="s">
        <v>664</v>
      </c>
      <c r="K945" s="434" t="str">
        <f t="shared" si="207"/>
        <v>-</v>
      </c>
      <c r="L945" s="435" t="s">
        <v>665</v>
      </c>
      <c r="M945" s="435" t="s">
        <v>665</v>
      </c>
      <c r="N945" s="435" t="s">
        <v>665</v>
      </c>
      <c r="O945" s="435" t="s">
        <v>665</v>
      </c>
      <c r="P945" s="435" t="s">
        <v>665</v>
      </c>
      <c r="Q945" s="435" t="s">
        <v>665</v>
      </c>
      <c r="R945" s="435" t="s">
        <v>665</v>
      </c>
      <c r="S945" s="435" t="s">
        <v>665</v>
      </c>
      <c r="T945" s="435" t="s">
        <v>665</v>
      </c>
      <c r="U945" s="435" t="s">
        <v>665</v>
      </c>
      <c r="V945" s="435" t="s">
        <v>665</v>
      </c>
      <c r="W945" s="435" t="s">
        <v>665</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35">
      <c r="A946" s="246"/>
      <c r="B946" s="255"/>
      <c r="C946" s="248">
        <f t="shared" si="210"/>
        <v>4</v>
      </c>
      <c r="D946" s="271"/>
      <c r="E946" s="432">
        <f>E945</f>
        <v>14</v>
      </c>
      <c r="F946" s="322" t="b">
        <f t="shared" si="209"/>
        <v>1</v>
      </c>
      <c r="G946" s="271"/>
      <c r="H946" s="961"/>
      <c r="I946" s="962"/>
      <c r="J946" s="418" t="s">
        <v>666</v>
      </c>
      <c r="K946" s="436" t="str">
        <f t="shared" si="207"/>
        <v>-</v>
      </c>
      <c r="L946" s="433" t="s">
        <v>661</v>
      </c>
      <c r="M946" s="433" t="s">
        <v>661</v>
      </c>
      <c r="N946" s="433" t="s">
        <v>661</v>
      </c>
      <c r="O946" s="433" t="s">
        <v>661</v>
      </c>
      <c r="P946" s="433" t="s">
        <v>661</v>
      </c>
      <c r="Q946" s="433" t="s">
        <v>661</v>
      </c>
      <c r="R946" s="433" t="s">
        <v>661</v>
      </c>
      <c r="S946" s="433" t="s">
        <v>661</v>
      </c>
      <c r="T946" s="433" t="s">
        <v>661</v>
      </c>
      <c r="U946" s="433" t="s">
        <v>661</v>
      </c>
      <c r="V946" s="437" t="s">
        <v>661</v>
      </c>
      <c r="W946" s="437" t="s">
        <v>661</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35">
      <c r="A947" s="246"/>
      <c r="B947" s="255"/>
      <c r="C947" s="248">
        <f t="shared" si="210"/>
        <v>4</v>
      </c>
      <c r="D947" s="271"/>
      <c r="E947" s="328">
        <v>15</v>
      </c>
      <c r="F947" s="322" t="b">
        <f t="shared" si="209"/>
        <v>1</v>
      </c>
      <c r="G947" s="271"/>
      <c r="H947" s="429" t="s">
        <v>686</v>
      </c>
      <c r="I947" s="429"/>
      <c r="J947" s="410" t="s">
        <v>660</v>
      </c>
      <c r="K947" s="430" t="str">
        <f t="shared" si="207"/>
        <v>-</v>
      </c>
      <c r="L947" s="431" t="s">
        <v>661</v>
      </c>
      <c r="M947" s="431" t="s">
        <v>661</v>
      </c>
      <c r="N947" s="431" t="s">
        <v>661</v>
      </c>
      <c r="O947" s="431" t="s">
        <v>661</v>
      </c>
      <c r="P947" s="431" t="s">
        <v>661</v>
      </c>
      <c r="Q947" s="431" t="s">
        <v>661</v>
      </c>
      <c r="R947" s="431" t="s">
        <v>661</v>
      </c>
      <c r="S947" s="431" t="s">
        <v>661</v>
      </c>
      <c r="T947" s="431" t="s">
        <v>661</v>
      </c>
      <c r="U947" s="431" t="s">
        <v>661</v>
      </c>
      <c r="V947" s="431" t="s">
        <v>661</v>
      </c>
      <c r="W947" s="431" t="s">
        <v>661</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35">
      <c r="A948" s="246"/>
      <c r="B948" s="255"/>
      <c r="C948" s="248">
        <f t="shared" si="210"/>
        <v>4</v>
      </c>
      <c r="D948" s="271"/>
      <c r="E948" s="432">
        <f>E947</f>
        <v>15</v>
      </c>
      <c r="F948" s="322" t="b">
        <f t="shared" si="209"/>
        <v>1</v>
      </c>
      <c r="G948" s="271"/>
      <c r="H948" s="957" t="s">
        <v>687</v>
      </c>
      <c r="I948" s="958"/>
      <c r="J948" s="433" t="s">
        <v>663</v>
      </c>
      <c r="K948" s="434" t="str">
        <f t="shared" si="207"/>
        <v>-</v>
      </c>
      <c r="L948" s="435" t="s">
        <v>661</v>
      </c>
      <c r="M948" s="435" t="s">
        <v>661</v>
      </c>
      <c r="N948" s="435" t="s">
        <v>661</v>
      </c>
      <c r="O948" s="435" t="s">
        <v>661</v>
      </c>
      <c r="P948" s="435" t="s">
        <v>661</v>
      </c>
      <c r="Q948" s="318">
        <f>INT(150/7)+2</f>
        <v>23</v>
      </c>
      <c r="R948" s="435" t="s">
        <v>661</v>
      </c>
      <c r="S948" s="318" t="b">
        <v>1</v>
      </c>
      <c r="T948" s="435" t="s">
        <v>661</v>
      </c>
      <c r="U948" s="435" t="s">
        <v>661</v>
      </c>
      <c r="V948" s="435" t="s">
        <v>661</v>
      </c>
      <c r="W948" s="435" t="s">
        <v>661</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35">
      <c r="A949" s="246"/>
      <c r="B949" s="255"/>
      <c r="C949" s="248">
        <f t="shared" si="210"/>
        <v>4</v>
      </c>
      <c r="D949" s="271"/>
      <c r="E949" s="432">
        <f>E948</f>
        <v>15</v>
      </c>
      <c r="F949" s="322" t="b">
        <f t="shared" si="209"/>
        <v>1</v>
      </c>
      <c r="G949" s="271"/>
      <c r="H949" s="959"/>
      <c r="I949" s="960"/>
      <c r="J949" s="433" t="s">
        <v>664</v>
      </c>
      <c r="K949" s="434" t="str">
        <f t="shared" si="207"/>
        <v>-</v>
      </c>
      <c r="L949" s="435" t="s">
        <v>665</v>
      </c>
      <c r="M949" s="435" t="s">
        <v>665</v>
      </c>
      <c r="N949" s="435" t="s">
        <v>665</v>
      </c>
      <c r="O949" s="435" t="s">
        <v>665</v>
      </c>
      <c r="P949" s="435" t="s">
        <v>665</v>
      </c>
      <c r="Q949" s="435" t="s">
        <v>665</v>
      </c>
      <c r="R949" s="435" t="s">
        <v>665</v>
      </c>
      <c r="S949" s="435" t="s">
        <v>665</v>
      </c>
      <c r="T949" s="435" t="s">
        <v>665</v>
      </c>
      <c r="U949" s="435" t="s">
        <v>665</v>
      </c>
      <c r="V949" s="435" t="s">
        <v>665</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35">
      <c r="A950" s="246"/>
      <c r="B950" s="255"/>
      <c r="C950" s="248">
        <f t="shared" si="210"/>
        <v>4</v>
      </c>
      <c r="D950" s="271"/>
      <c r="E950" s="432">
        <f>E949</f>
        <v>15</v>
      </c>
      <c r="F950" s="322" t="b">
        <f t="shared" si="209"/>
        <v>1</v>
      </c>
      <c r="G950" s="271"/>
      <c r="H950" s="961"/>
      <c r="I950" s="962"/>
      <c r="J950" s="418" t="s">
        <v>666</v>
      </c>
      <c r="K950" s="436" t="str">
        <f t="shared" si="207"/>
        <v>-</v>
      </c>
      <c r="L950" s="433" t="s">
        <v>661</v>
      </c>
      <c r="M950" s="433" t="s">
        <v>661</v>
      </c>
      <c r="N950" s="433" t="s">
        <v>661</v>
      </c>
      <c r="O950" s="433" t="s">
        <v>661</v>
      </c>
      <c r="P950" s="433" t="s">
        <v>661</v>
      </c>
      <c r="Q950" s="433" t="s">
        <v>661</v>
      </c>
      <c r="R950" s="433" t="s">
        <v>661</v>
      </c>
      <c r="S950" s="433" t="s">
        <v>661</v>
      </c>
      <c r="T950" s="433" t="s">
        <v>661</v>
      </c>
      <c r="U950" s="433" t="s">
        <v>661</v>
      </c>
      <c r="V950" s="437" t="s">
        <v>661</v>
      </c>
      <c r="W950" s="437" t="s">
        <v>661</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35">
      <c r="A951" s="246"/>
      <c r="B951" s="255"/>
      <c r="C951" s="248">
        <f t="shared" si="210"/>
        <v>4</v>
      </c>
      <c r="D951" s="271"/>
      <c r="E951" s="328">
        <v>16</v>
      </c>
      <c r="F951" s="322" t="b">
        <f t="shared" ref="F951:F982" si="211">COUNTIFS($L951:$W951,"-")&lt;&gt;COUNTA($L951:$W951)</f>
        <v>1</v>
      </c>
      <c r="G951" s="271"/>
      <c r="H951" s="429" t="s">
        <v>688</v>
      </c>
      <c r="I951" s="429"/>
      <c r="J951" s="410" t="s">
        <v>660</v>
      </c>
      <c r="K951" s="430" t="str">
        <f t="shared" si="207"/>
        <v>-</v>
      </c>
      <c r="L951" s="431" t="s">
        <v>661</v>
      </c>
      <c r="M951" s="431" t="s">
        <v>661</v>
      </c>
      <c r="N951" s="431" t="s">
        <v>661</v>
      </c>
      <c r="O951" s="431" t="s">
        <v>661</v>
      </c>
      <c r="P951" s="431" t="s">
        <v>661</v>
      </c>
      <c r="Q951" s="431" t="s">
        <v>661</v>
      </c>
      <c r="R951" s="431" t="s">
        <v>661</v>
      </c>
      <c r="S951" s="431" t="s">
        <v>661</v>
      </c>
      <c r="T951" s="431" t="s">
        <v>661</v>
      </c>
      <c r="U951" s="431" t="s">
        <v>661</v>
      </c>
      <c r="V951" s="431" t="s">
        <v>661</v>
      </c>
      <c r="W951" s="431" t="s">
        <v>661</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35">
      <c r="A952" s="246"/>
      <c r="B952" s="255"/>
      <c r="C952" s="248">
        <f t="shared" si="210"/>
        <v>4</v>
      </c>
      <c r="D952" s="271"/>
      <c r="E952" s="432">
        <f>E951</f>
        <v>16</v>
      </c>
      <c r="F952" s="322" t="b">
        <f t="shared" si="211"/>
        <v>1</v>
      </c>
      <c r="G952" s="271"/>
      <c r="H952" s="957"/>
      <c r="I952" s="958"/>
      <c r="J952" s="433" t="s">
        <v>663</v>
      </c>
      <c r="K952" s="434" t="str">
        <f t="shared" ref="K952:K994" si="212">IF(L952&lt;0,"-",IFERROR(DATE(2019,1,($L952)*7+1),"-"))</f>
        <v>-</v>
      </c>
      <c r="L952" s="435" t="s">
        <v>661</v>
      </c>
      <c r="M952" s="435" t="s">
        <v>661</v>
      </c>
      <c r="N952" s="435" t="s">
        <v>661</v>
      </c>
      <c r="O952" s="435" t="s">
        <v>661</v>
      </c>
      <c r="P952" s="435" t="s">
        <v>661</v>
      </c>
      <c r="Q952" s="435" t="s">
        <v>661</v>
      </c>
      <c r="R952" s="318">
        <v>0</v>
      </c>
      <c r="S952" s="318" t="b">
        <v>1</v>
      </c>
      <c r="T952" s="435" t="s">
        <v>661</v>
      </c>
      <c r="U952" s="435" t="s">
        <v>661</v>
      </c>
      <c r="V952" s="435" t="s">
        <v>661</v>
      </c>
      <c r="W952" s="435" t="s">
        <v>661</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35">
      <c r="A953" s="246"/>
      <c r="B953" s="255"/>
      <c r="C953" s="248">
        <f t="shared" si="210"/>
        <v>4</v>
      </c>
      <c r="D953" s="271"/>
      <c r="E953" s="432">
        <f>E952</f>
        <v>16</v>
      </c>
      <c r="F953" s="322" t="b">
        <f t="shared" si="211"/>
        <v>1</v>
      </c>
      <c r="G953" s="271"/>
      <c r="H953" s="959"/>
      <c r="I953" s="960"/>
      <c r="J953" s="433" t="s">
        <v>664</v>
      </c>
      <c r="K953" s="434" t="str">
        <f t="shared" si="212"/>
        <v>-</v>
      </c>
      <c r="L953" s="435" t="s">
        <v>665</v>
      </c>
      <c r="M953" s="435" t="s">
        <v>665</v>
      </c>
      <c r="N953" s="435" t="s">
        <v>665</v>
      </c>
      <c r="O953" s="435" t="s">
        <v>665</v>
      </c>
      <c r="P953" s="435" t="s">
        <v>665</v>
      </c>
      <c r="Q953" s="435" t="s">
        <v>665</v>
      </c>
      <c r="R953" s="435" t="s">
        <v>665</v>
      </c>
      <c r="S953" s="435" t="s">
        <v>665</v>
      </c>
      <c r="T953" s="435" t="s">
        <v>665</v>
      </c>
      <c r="U953" s="435" t="s">
        <v>665</v>
      </c>
      <c r="V953" s="435" t="s">
        <v>665</v>
      </c>
      <c r="W953" s="435" t="s">
        <v>665</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35">
      <c r="A954" s="246"/>
      <c r="B954" s="255"/>
      <c r="C954" s="248">
        <f t="shared" si="210"/>
        <v>4</v>
      </c>
      <c r="D954" s="271"/>
      <c r="E954" s="432">
        <f>E953</f>
        <v>16</v>
      </c>
      <c r="F954" s="322" t="b">
        <f t="shared" si="211"/>
        <v>1</v>
      </c>
      <c r="G954" s="271"/>
      <c r="H954" s="961"/>
      <c r="I954" s="962"/>
      <c r="J954" s="418" t="s">
        <v>666</v>
      </c>
      <c r="K954" s="436" t="str">
        <f t="shared" si="212"/>
        <v>-</v>
      </c>
      <c r="L954" s="433" t="s">
        <v>661</v>
      </c>
      <c r="M954" s="433" t="s">
        <v>661</v>
      </c>
      <c r="N954" s="433" t="s">
        <v>661</v>
      </c>
      <c r="O954" s="433" t="s">
        <v>661</v>
      </c>
      <c r="P954" s="433" t="s">
        <v>661</v>
      </c>
      <c r="Q954" s="433" t="s">
        <v>661</v>
      </c>
      <c r="R954" s="433" t="s">
        <v>661</v>
      </c>
      <c r="S954" s="433" t="s">
        <v>661</v>
      </c>
      <c r="T954" s="433" t="s">
        <v>661</v>
      </c>
      <c r="U954" s="433" t="s">
        <v>661</v>
      </c>
      <c r="V954" s="437" t="s">
        <v>661</v>
      </c>
      <c r="W954" s="437" t="s">
        <v>661</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35">
      <c r="A955" s="246"/>
      <c r="B955" s="255"/>
      <c r="C955" s="248">
        <f t="shared" ref="C955:C986" si="213">INT($C$875)+3</f>
        <v>4</v>
      </c>
      <c r="D955" s="271"/>
      <c r="E955" s="328">
        <v>17</v>
      </c>
      <c r="F955" s="322" t="b">
        <f t="shared" si="211"/>
        <v>1</v>
      </c>
      <c r="G955" s="271"/>
      <c r="H955" s="429" t="s">
        <v>689</v>
      </c>
      <c r="I955" s="429"/>
      <c r="J955" s="410" t="s">
        <v>660</v>
      </c>
      <c r="K955" s="430" t="str">
        <f t="shared" si="212"/>
        <v>-</v>
      </c>
      <c r="L955" s="431" t="s">
        <v>661</v>
      </c>
      <c r="M955" s="438">
        <v>42</v>
      </c>
      <c r="N955" s="431" t="s">
        <v>661</v>
      </c>
      <c r="O955" s="431" t="s">
        <v>661</v>
      </c>
      <c r="P955" s="431" t="s">
        <v>661</v>
      </c>
      <c r="Q955" s="431" t="s">
        <v>661</v>
      </c>
      <c r="R955" s="431" t="s">
        <v>661</v>
      </c>
      <c r="S955" s="431" t="s">
        <v>661</v>
      </c>
      <c r="T955" s="431" t="s">
        <v>661</v>
      </c>
      <c r="U955" s="431" t="s">
        <v>661</v>
      </c>
      <c r="V955" s="431" t="s">
        <v>661</v>
      </c>
      <c r="W955" s="431" t="s">
        <v>661</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35">
      <c r="A956" s="246"/>
      <c r="B956" s="255"/>
      <c r="C956" s="248">
        <f t="shared" si="213"/>
        <v>4</v>
      </c>
      <c r="D956" s="271"/>
      <c r="E956" s="432">
        <f>E955</f>
        <v>17</v>
      </c>
      <c r="F956" s="322" t="b">
        <f t="shared" si="211"/>
        <v>1</v>
      </c>
      <c r="G956" s="271"/>
      <c r="H956" s="957" t="s">
        <v>690</v>
      </c>
      <c r="I956" s="958"/>
      <c r="J956" s="433" t="s">
        <v>663</v>
      </c>
      <c r="K956" s="434" t="str">
        <f t="shared" si="212"/>
        <v>-</v>
      </c>
      <c r="L956" s="435" t="s">
        <v>661</v>
      </c>
      <c r="M956" s="435" t="s">
        <v>661</v>
      </c>
      <c r="N956" s="435" t="s">
        <v>661</v>
      </c>
      <c r="O956" s="435" t="s">
        <v>661</v>
      </c>
      <c r="P956" s="435" t="s">
        <v>661</v>
      </c>
      <c r="Q956" s="435" t="s">
        <v>661</v>
      </c>
      <c r="R956" s="318">
        <v>0</v>
      </c>
      <c r="S956" s="435" t="s">
        <v>661</v>
      </c>
      <c r="T956" s="435" t="s">
        <v>661</v>
      </c>
      <c r="U956" s="435" t="s">
        <v>661</v>
      </c>
      <c r="V956" s="435" t="s">
        <v>661</v>
      </c>
      <c r="W956" s="435" t="s">
        <v>661</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35">
      <c r="A957" s="246"/>
      <c r="B957" s="255"/>
      <c r="C957" s="248">
        <f t="shared" si="213"/>
        <v>4</v>
      </c>
      <c r="D957" s="271"/>
      <c r="E957" s="432">
        <f>E956</f>
        <v>17</v>
      </c>
      <c r="F957" s="322" t="b">
        <f t="shared" si="211"/>
        <v>1</v>
      </c>
      <c r="G957" s="271"/>
      <c r="H957" s="959"/>
      <c r="I957" s="960"/>
      <c r="J957" s="433" t="s">
        <v>664</v>
      </c>
      <c r="K957" s="434" t="str">
        <f t="shared" si="212"/>
        <v>-</v>
      </c>
      <c r="L957" s="435" t="s">
        <v>665</v>
      </c>
      <c r="M957" s="435" t="s">
        <v>665</v>
      </c>
      <c r="N957" s="435" t="s">
        <v>665</v>
      </c>
      <c r="O957" s="435" t="s">
        <v>665</v>
      </c>
      <c r="P957" s="435" t="s">
        <v>665</v>
      </c>
      <c r="Q957" s="435" t="s">
        <v>665</v>
      </c>
      <c r="R957" s="435" t="s">
        <v>665</v>
      </c>
      <c r="S957" s="435" t="s">
        <v>665</v>
      </c>
      <c r="T957" s="435" t="s">
        <v>665</v>
      </c>
      <c r="U957" s="435" t="s">
        <v>665</v>
      </c>
      <c r="V957" s="435" t="s">
        <v>665</v>
      </c>
      <c r="W957" s="435" t="s">
        <v>665</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35">
      <c r="A958" s="246"/>
      <c r="B958" s="255"/>
      <c r="C958" s="248">
        <f t="shared" si="213"/>
        <v>4</v>
      </c>
      <c r="D958" s="271"/>
      <c r="E958" s="432">
        <f>E957</f>
        <v>17</v>
      </c>
      <c r="F958" s="322" t="b">
        <f t="shared" si="211"/>
        <v>1</v>
      </c>
      <c r="G958" s="271"/>
      <c r="H958" s="961"/>
      <c r="I958" s="962"/>
      <c r="J958" s="418" t="s">
        <v>666</v>
      </c>
      <c r="K958" s="436" t="str">
        <f t="shared" si="212"/>
        <v>-</v>
      </c>
      <c r="L958" s="433" t="s">
        <v>661</v>
      </c>
      <c r="M958" s="433" t="s">
        <v>661</v>
      </c>
      <c r="N958" s="433" t="s">
        <v>661</v>
      </c>
      <c r="O958" s="433" t="s">
        <v>661</v>
      </c>
      <c r="P958" s="433" t="s">
        <v>661</v>
      </c>
      <c r="Q958" s="433" t="s">
        <v>661</v>
      </c>
      <c r="R958" s="433" t="s">
        <v>661</v>
      </c>
      <c r="S958" s="433" t="s">
        <v>661</v>
      </c>
      <c r="T958" s="433" t="s">
        <v>661</v>
      </c>
      <c r="U958" s="433" t="s">
        <v>661</v>
      </c>
      <c r="V958" s="437" t="s">
        <v>661</v>
      </c>
      <c r="W958" s="437" t="s">
        <v>661</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35">
      <c r="A959" s="246"/>
      <c r="B959" s="255"/>
      <c r="C959" s="248">
        <f t="shared" si="213"/>
        <v>4</v>
      </c>
      <c r="D959" s="271"/>
      <c r="E959" s="328">
        <v>18</v>
      </c>
      <c r="F959" s="322" t="b">
        <f t="shared" si="211"/>
        <v>1</v>
      </c>
      <c r="G959" s="271"/>
      <c r="H959" s="429" t="s">
        <v>691</v>
      </c>
      <c r="I959" s="429"/>
      <c r="J959" s="410" t="s">
        <v>660</v>
      </c>
      <c r="K959" s="430" t="str">
        <f t="shared" si="212"/>
        <v>-</v>
      </c>
      <c r="L959" s="431" t="s">
        <v>661</v>
      </c>
      <c r="M959" s="431" t="s">
        <v>661</v>
      </c>
      <c r="N959" s="431" t="s">
        <v>661</v>
      </c>
      <c r="O959" s="431" t="s">
        <v>661</v>
      </c>
      <c r="P959" s="431" t="s">
        <v>661</v>
      </c>
      <c r="Q959" s="431" t="s">
        <v>661</v>
      </c>
      <c r="R959" s="431" t="s">
        <v>661</v>
      </c>
      <c r="S959" s="431" t="s">
        <v>661</v>
      </c>
      <c r="T959" s="431" t="s">
        <v>661</v>
      </c>
      <c r="U959" s="431" t="s">
        <v>661</v>
      </c>
      <c r="V959" s="431" t="s">
        <v>661</v>
      </c>
      <c r="W959" s="431" t="s">
        <v>661</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35">
      <c r="A960" s="246"/>
      <c r="B960" s="255"/>
      <c r="C960" s="248">
        <f t="shared" si="213"/>
        <v>4</v>
      </c>
      <c r="D960" s="271"/>
      <c r="E960" s="432">
        <f>E959</f>
        <v>18</v>
      </c>
      <c r="F960" s="322" t="b">
        <f t="shared" si="211"/>
        <v>1</v>
      </c>
      <c r="G960" s="271"/>
      <c r="H960" s="957" t="s">
        <v>692</v>
      </c>
      <c r="I960" s="958"/>
      <c r="J960" s="433" t="s">
        <v>663</v>
      </c>
      <c r="K960" s="434" t="str">
        <f t="shared" si="212"/>
        <v>-</v>
      </c>
      <c r="L960" s="435" t="s">
        <v>661</v>
      </c>
      <c r="M960" s="435" t="s">
        <v>661</v>
      </c>
      <c r="N960" s="435" t="s">
        <v>661</v>
      </c>
      <c r="O960" s="318">
        <v>1</v>
      </c>
      <c r="P960" s="435" t="s">
        <v>661</v>
      </c>
      <c r="Q960" s="435" t="s">
        <v>661</v>
      </c>
      <c r="R960" s="435" t="s">
        <v>661</v>
      </c>
      <c r="S960" s="435" t="s">
        <v>661</v>
      </c>
      <c r="T960" s="435" t="s">
        <v>661</v>
      </c>
      <c r="U960" s="435" t="s">
        <v>661</v>
      </c>
      <c r="V960" s="435" t="s">
        <v>661</v>
      </c>
      <c r="W960" s="435" t="s">
        <v>661</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35">
      <c r="A961" s="246"/>
      <c r="B961" s="255"/>
      <c r="C961" s="248">
        <f t="shared" si="213"/>
        <v>4</v>
      </c>
      <c r="D961" s="271"/>
      <c r="E961" s="432">
        <f>E960</f>
        <v>18</v>
      </c>
      <c r="F961" s="322" t="b">
        <f t="shared" si="211"/>
        <v>1</v>
      </c>
      <c r="G961" s="271"/>
      <c r="H961" s="959"/>
      <c r="I961" s="960"/>
      <c r="J961" s="433" t="s">
        <v>664</v>
      </c>
      <c r="K961" s="434" t="str">
        <f t="shared" si="212"/>
        <v>-</v>
      </c>
      <c r="L961" s="435" t="s">
        <v>665</v>
      </c>
      <c r="M961" s="318">
        <v>38</v>
      </c>
      <c r="N961" s="435" t="s">
        <v>665</v>
      </c>
      <c r="O961" s="435" t="s">
        <v>665</v>
      </c>
      <c r="P961" s="435" t="s">
        <v>665</v>
      </c>
      <c r="Q961" s="435" t="s">
        <v>665</v>
      </c>
      <c r="R961" s="435" t="s">
        <v>665</v>
      </c>
      <c r="S961" s="435" t="s">
        <v>665</v>
      </c>
      <c r="T961" s="435" t="s">
        <v>665</v>
      </c>
      <c r="U961" s="435" t="s">
        <v>665</v>
      </c>
      <c r="V961" s="435" t="s">
        <v>665</v>
      </c>
      <c r="W961" s="435" t="s">
        <v>665</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35">
      <c r="A962" s="246"/>
      <c r="B962" s="255"/>
      <c r="C962" s="248">
        <f t="shared" si="213"/>
        <v>4</v>
      </c>
      <c r="D962" s="271"/>
      <c r="E962" s="432">
        <f>E961</f>
        <v>18</v>
      </c>
      <c r="F962" s="322" t="b">
        <f t="shared" si="211"/>
        <v>1</v>
      </c>
      <c r="G962" s="271"/>
      <c r="H962" s="961"/>
      <c r="I962" s="962"/>
      <c r="J962" s="418" t="s">
        <v>666</v>
      </c>
      <c r="K962" s="436" t="str">
        <f t="shared" si="212"/>
        <v>-</v>
      </c>
      <c r="L962" s="433" t="s">
        <v>661</v>
      </c>
      <c r="M962" s="433" t="s">
        <v>661</v>
      </c>
      <c r="N962" s="433" t="s">
        <v>661</v>
      </c>
      <c r="O962" s="433" t="s">
        <v>661</v>
      </c>
      <c r="P962" s="433" t="s">
        <v>661</v>
      </c>
      <c r="Q962" s="433" t="s">
        <v>661</v>
      </c>
      <c r="R962" s="433" t="s">
        <v>661</v>
      </c>
      <c r="S962" s="433" t="s">
        <v>661</v>
      </c>
      <c r="T962" s="433" t="s">
        <v>661</v>
      </c>
      <c r="U962" s="433" t="s">
        <v>661</v>
      </c>
      <c r="V962" s="437" t="s">
        <v>661</v>
      </c>
      <c r="W962" s="437" t="s">
        <v>661</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35">
      <c r="A963" s="246"/>
      <c r="B963" s="255"/>
      <c r="C963" s="248">
        <f t="shared" si="213"/>
        <v>4</v>
      </c>
      <c r="D963" s="271"/>
      <c r="E963" s="328">
        <v>19</v>
      </c>
      <c r="F963" s="322" t="b">
        <f t="shared" si="211"/>
        <v>1</v>
      </c>
      <c r="G963" s="271"/>
      <c r="H963" s="429" t="s">
        <v>693</v>
      </c>
      <c r="I963" s="429"/>
      <c r="J963" s="410" t="s">
        <v>660</v>
      </c>
      <c r="K963" s="430" t="str">
        <f t="shared" si="212"/>
        <v>-</v>
      </c>
      <c r="L963" s="431" t="s">
        <v>661</v>
      </c>
      <c r="M963" s="431" t="s">
        <v>661</v>
      </c>
      <c r="N963" s="431" t="s">
        <v>661</v>
      </c>
      <c r="O963" s="431" t="s">
        <v>661</v>
      </c>
      <c r="P963" s="431" t="s">
        <v>661</v>
      </c>
      <c r="Q963" s="431" t="s">
        <v>661</v>
      </c>
      <c r="R963" s="431" t="s">
        <v>661</v>
      </c>
      <c r="S963" s="431" t="s">
        <v>661</v>
      </c>
      <c r="T963" s="431" t="s">
        <v>661</v>
      </c>
      <c r="U963" s="431" t="s">
        <v>661</v>
      </c>
      <c r="V963" s="431" t="s">
        <v>661</v>
      </c>
      <c r="W963" s="431" t="s">
        <v>661</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35">
      <c r="A964" s="246"/>
      <c r="B964" s="255"/>
      <c r="C964" s="248">
        <f t="shared" si="213"/>
        <v>4</v>
      </c>
      <c r="D964" s="271"/>
      <c r="E964" s="432">
        <f>E963</f>
        <v>19</v>
      </c>
      <c r="F964" s="322" t="b">
        <f t="shared" si="211"/>
        <v>1</v>
      </c>
      <c r="G964" s="271"/>
      <c r="H964" s="957" t="s">
        <v>694</v>
      </c>
      <c r="I964" s="958"/>
      <c r="J964" s="433" t="s">
        <v>663</v>
      </c>
      <c r="K964" s="434">
        <f t="shared" si="212"/>
        <v>43543</v>
      </c>
      <c r="L964" s="318">
        <v>11</v>
      </c>
      <c r="M964" s="435" t="s">
        <v>661</v>
      </c>
      <c r="N964" s="435" t="s">
        <v>661</v>
      </c>
      <c r="O964" s="435" t="s">
        <v>661</v>
      </c>
      <c r="P964" s="435" t="s">
        <v>661</v>
      </c>
      <c r="Q964" s="435" t="s">
        <v>661</v>
      </c>
      <c r="R964" s="435" t="s">
        <v>661</v>
      </c>
      <c r="S964" s="435" t="s">
        <v>661</v>
      </c>
      <c r="T964" s="435" t="s">
        <v>661</v>
      </c>
      <c r="U964" s="435" t="s">
        <v>661</v>
      </c>
      <c r="V964" s="435" t="s">
        <v>661</v>
      </c>
      <c r="W964" s="435" t="s">
        <v>661</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35">
      <c r="A965" s="246"/>
      <c r="B965" s="255"/>
      <c r="C965" s="248">
        <f t="shared" si="213"/>
        <v>4</v>
      </c>
      <c r="D965" s="271"/>
      <c r="E965" s="432">
        <f>E964</f>
        <v>19</v>
      </c>
      <c r="F965" s="322" t="b">
        <f t="shared" si="211"/>
        <v>1</v>
      </c>
      <c r="G965" s="271"/>
      <c r="H965" s="959"/>
      <c r="I965" s="960"/>
      <c r="J965" s="433" t="s">
        <v>664</v>
      </c>
      <c r="K965" s="434" t="str">
        <f t="shared" si="212"/>
        <v>-</v>
      </c>
      <c r="L965" s="435" t="s">
        <v>665</v>
      </c>
      <c r="M965" s="435" t="s">
        <v>665</v>
      </c>
      <c r="N965" s="318">
        <v>20</v>
      </c>
      <c r="O965" s="318">
        <v>3</v>
      </c>
      <c r="P965" s="435" t="s">
        <v>665</v>
      </c>
      <c r="Q965" s="435" t="s">
        <v>665</v>
      </c>
      <c r="R965" s="435" t="s">
        <v>665</v>
      </c>
      <c r="S965" s="435" t="s">
        <v>665</v>
      </c>
      <c r="T965" s="435" t="s">
        <v>665</v>
      </c>
      <c r="U965" s="435" t="s">
        <v>665</v>
      </c>
      <c r="V965" s="435" t="s">
        <v>665</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35">
      <c r="A966" s="246"/>
      <c r="B966" s="255"/>
      <c r="C966" s="248">
        <f t="shared" si="213"/>
        <v>4</v>
      </c>
      <c r="D966" s="271"/>
      <c r="E966" s="432">
        <f>E965</f>
        <v>19</v>
      </c>
      <c r="F966" s="322" t="b">
        <f t="shared" si="211"/>
        <v>1</v>
      </c>
      <c r="G966" s="271"/>
      <c r="H966" s="961"/>
      <c r="I966" s="962"/>
      <c r="J966" s="418" t="s">
        <v>666</v>
      </c>
      <c r="K966" s="436" t="str">
        <f t="shared" si="212"/>
        <v>-</v>
      </c>
      <c r="L966" s="433" t="s">
        <v>661</v>
      </c>
      <c r="M966" s="433" t="s">
        <v>661</v>
      </c>
      <c r="N966" s="433" t="s">
        <v>661</v>
      </c>
      <c r="O966" s="433" t="s">
        <v>661</v>
      </c>
      <c r="P966" s="433" t="s">
        <v>661</v>
      </c>
      <c r="Q966" s="433" t="s">
        <v>661</v>
      </c>
      <c r="R966" s="433" t="s">
        <v>661</v>
      </c>
      <c r="S966" s="433" t="s">
        <v>661</v>
      </c>
      <c r="T966" s="433" t="s">
        <v>661</v>
      </c>
      <c r="U966" s="433" t="s">
        <v>661</v>
      </c>
      <c r="V966" s="437" t="s">
        <v>661</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35">
      <c r="A967" s="246"/>
      <c r="B967" s="255"/>
      <c r="C967" s="248">
        <f t="shared" si="213"/>
        <v>4</v>
      </c>
      <c r="D967" s="271"/>
      <c r="E967" s="328">
        <v>20</v>
      </c>
      <c r="F967" s="322" t="b">
        <f t="shared" si="211"/>
        <v>1</v>
      </c>
      <c r="G967" s="271"/>
      <c r="H967" s="429" t="s">
        <v>695</v>
      </c>
      <c r="I967" s="429"/>
      <c r="J967" s="410" t="s">
        <v>660</v>
      </c>
      <c r="K967" s="430" t="str">
        <f t="shared" si="212"/>
        <v>-</v>
      </c>
      <c r="L967" s="431" t="s">
        <v>661</v>
      </c>
      <c r="M967" s="431" t="s">
        <v>661</v>
      </c>
      <c r="N967" s="431" t="s">
        <v>661</v>
      </c>
      <c r="O967" s="431" t="s">
        <v>661</v>
      </c>
      <c r="P967" s="431" t="s">
        <v>661</v>
      </c>
      <c r="Q967" s="431" t="s">
        <v>661</v>
      </c>
      <c r="R967" s="431" t="s">
        <v>661</v>
      </c>
      <c r="S967" s="431" t="s">
        <v>661</v>
      </c>
      <c r="T967" s="431" t="s">
        <v>661</v>
      </c>
      <c r="U967" s="431" t="s">
        <v>661</v>
      </c>
      <c r="V967" s="431" t="s">
        <v>661</v>
      </c>
      <c r="W967" s="431" t="s">
        <v>661</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35">
      <c r="A968" s="246"/>
      <c r="B968" s="255"/>
      <c r="C968" s="248">
        <f t="shared" si="213"/>
        <v>4</v>
      </c>
      <c r="D968" s="271"/>
      <c r="E968" s="432">
        <f>E967</f>
        <v>20</v>
      </c>
      <c r="F968" s="322" t="b">
        <f t="shared" si="211"/>
        <v>1</v>
      </c>
      <c r="G968" s="271"/>
      <c r="H968" s="957" t="s">
        <v>696</v>
      </c>
      <c r="I968" s="958"/>
      <c r="J968" s="433" t="s">
        <v>663</v>
      </c>
      <c r="K968" s="434">
        <f t="shared" si="212"/>
        <v>43718</v>
      </c>
      <c r="L968" s="318">
        <v>36</v>
      </c>
      <c r="M968" s="435" t="s">
        <v>661</v>
      </c>
      <c r="N968" s="435" t="s">
        <v>661</v>
      </c>
      <c r="O968" s="435" t="s">
        <v>661</v>
      </c>
      <c r="P968" s="435" t="s">
        <v>661</v>
      </c>
      <c r="Q968" s="435" t="s">
        <v>661</v>
      </c>
      <c r="R968" s="435" t="s">
        <v>661</v>
      </c>
      <c r="S968" s="435" t="s">
        <v>661</v>
      </c>
      <c r="T968" s="435" t="s">
        <v>661</v>
      </c>
      <c r="U968" s="435" t="s">
        <v>661</v>
      </c>
      <c r="V968" s="435" t="s">
        <v>661</v>
      </c>
      <c r="W968" s="435" t="s">
        <v>661</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35">
      <c r="A969" s="246"/>
      <c r="B969" s="255"/>
      <c r="C969" s="248">
        <f t="shared" si="213"/>
        <v>4</v>
      </c>
      <c r="D969" s="271"/>
      <c r="E969" s="432">
        <f>E968</f>
        <v>20</v>
      </c>
      <c r="F969" s="322" t="b">
        <f t="shared" si="211"/>
        <v>1</v>
      </c>
      <c r="G969" s="271"/>
      <c r="H969" s="959"/>
      <c r="I969" s="960"/>
      <c r="J969" s="433" t="s">
        <v>664</v>
      </c>
      <c r="K969" s="434" t="str">
        <f t="shared" si="212"/>
        <v>-</v>
      </c>
      <c r="L969" s="435" t="s">
        <v>665</v>
      </c>
      <c r="M969" s="435" t="s">
        <v>665</v>
      </c>
      <c r="N969" s="318">
        <v>20</v>
      </c>
      <c r="O969" s="318">
        <v>6</v>
      </c>
      <c r="P969" s="435" t="s">
        <v>665</v>
      </c>
      <c r="Q969" s="435" t="s">
        <v>665</v>
      </c>
      <c r="R969" s="435" t="s">
        <v>665</v>
      </c>
      <c r="S969" s="435" t="s">
        <v>665</v>
      </c>
      <c r="T969" s="435" t="s">
        <v>665</v>
      </c>
      <c r="U969" s="435" t="s">
        <v>665</v>
      </c>
      <c r="V969" s="435" t="s">
        <v>665</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35">
      <c r="A970" s="246"/>
      <c r="B970" s="255"/>
      <c r="C970" s="248">
        <f t="shared" si="213"/>
        <v>4</v>
      </c>
      <c r="D970" s="271"/>
      <c r="E970" s="432">
        <f>E969</f>
        <v>20</v>
      </c>
      <c r="F970" s="322" t="b">
        <f t="shared" si="211"/>
        <v>1</v>
      </c>
      <c r="G970" s="271"/>
      <c r="H970" s="961"/>
      <c r="I970" s="962"/>
      <c r="J970" s="418" t="s">
        <v>666</v>
      </c>
      <c r="K970" s="436" t="str">
        <f t="shared" si="212"/>
        <v>-</v>
      </c>
      <c r="L970" s="433" t="s">
        <v>661</v>
      </c>
      <c r="M970" s="433" t="s">
        <v>661</v>
      </c>
      <c r="N970" s="433" t="s">
        <v>661</v>
      </c>
      <c r="O970" s="433" t="s">
        <v>661</v>
      </c>
      <c r="P970" s="433" t="s">
        <v>661</v>
      </c>
      <c r="Q970" s="433" t="s">
        <v>661</v>
      </c>
      <c r="R970" s="433" t="s">
        <v>661</v>
      </c>
      <c r="S970" s="433" t="s">
        <v>661</v>
      </c>
      <c r="T970" s="433" t="s">
        <v>661</v>
      </c>
      <c r="U970" s="433" t="s">
        <v>661</v>
      </c>
      <c r="V970" s="437" t="s">
        <v>661</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35">
      <c r="A971" s="246"/>
      <c r="B971" s="255"/>
      <c r="C971" s="248">
        <f t="shared" si="213"/>
        <v>4</v>
      </c>
      <c r="D971" s="271"/>
      <c r="E971" s="328">
        <v>21</v>
      </c>
      <c r="F971" s="322" t="b">
        <f t="shared" si="211"/>
        <v>1</v>
      </c>
      <c r="G971" s="271"/>
      <c r="H971" s="429" t="s">
        <v>697</v>
      </c>
      <c r="I971" s="429"/>
      <c r="J971" s="410" t="s">
        <v>660</v>
      </c>
      <c r="K971" s="430" t="str">
        <f t="shared" si="212"/>
        <v>-</v>
      </c>
      <c r="L971" s="439">
        <v>-1</v>
      </c>
      <c r="M971" s="431" t="s">
        <v>661</v>
      </c>
      <c r="N971" s="431" t="s">
        <v>661</v>
      </c>
      <c r="O971" s="431" t="s">
        <v>661</v>
      </c>
      <c r="P971" s="431" t="s">
        <v>661</v>
      </c>
      <c r="Q971" s="431" t="s">
        <v>661</v>
      </c>
      <c r="R971" s="431" t="s">
        <v>661</v>
      </c>
      <c r="S971" s="431" t="s">
        <v>661</v>
      </c>
      <c r="T971" s="431" t="s">
        <v>661</v>
      </c>
      <c r="U971" s="431" t="s">
        <v>661</v>
      </c>
      <c r="V971" s="431" t="s">
        <v>661</v>
      </c>
      <c r="W971" s="431" t="s">
        <v>661</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35">
      <c r="A972" s="246"/>
      <c r="B972" s="255"/>
      <c r="C972" s="248">
        <f t="shared" si="213"/>
        <v>4</v>
      </c>
      <c r="D972" s="271"/>
      <c r="E972" s="432">
        <f>E971</f>
        <v>21</v>
      </c>
      <c r="F972" s="322" t="b">
        <f t="shared" si="211"/>
        <v>1</v>
      </c>
      <c r="G972" s="271"/>
      <c r="H972" s="957" t="s">
        <v>698</v>
      </c>
      <c r="I972" s="958"/>
      <c r="J972" s="433" t="s">
        <v>663</v>
      </c>
      <c r="K972" s="434">
        <f t="shared" si="212"/>
        <v>43760</v>
      </c>
      <c r="L972" s="318">
        <v>42</v>
      </c>
      <c r="M972" s="435" t="s">
        <v>661</v>
      </c>
      <c r="N972" s="435" t="s">
        <v>661</v>
      </c>
      <c r="O972" s="435" t="s">
        <v>661</v>
      </c>
      <c r="P972" s="435" t="s">
        <v>661</v>
      </c>
      <c r="Q972" s="435" t="s">
        <v>661</v>
      </c>
      <c r="R972" s="435" t="s">
        <v>661</v>
      </c>
      <c r="S972" s="435" t="s">
        <v>661</v>
      </c>
      <c r="T972" s="435" t="s">
        <v>661</v>
      </c>
      <c r="U972" s="435" t="s">
        <v>661</v>
      </c>
      <c r="V972" s="435" t="s">
        <v>661</v>
      </c>
      <c r="W972" s="435" t="s">
        <v>661</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35">
      <c r="A973" s="246"/>
      <c r="B973" s="255"/>
      <c r="C973" s="248">
        <f t="shared" si="213"/>
        <v>4</v>
      </c>
      <c r="D973" s="271"/>
      <c r="E973" s="432">
        <f>E972</f>
        <v>21</v>
      </c>
      <c r="F973" s="322" t="b">
        <f t="shared" si="211"/>
        <v>1</v>
      </c>
      <c r="G973" s="271"/>
      <c r="H973" s="959"/>
      <c r="I973" s="960"/>
      <c r="J973" s="433" t="s">
        <v>664</v>
      </c>
      <c r="K973" s="434" t="str">
        <f t="shared" si="212"/>
        <v>-</v>
      </c>
      <c r="L973" s="435" t="s">
        <v>665</v>
      </c>
      <c r="M973" s="435" t="s">
        <v>665</v>
      </c>
      <c r="N973" s="318">
        <v>28</v>
      </c>
      <c r="O973" s="318">
        <v>3</v>
      </c>
      <c r="P973" s="435" t="s">
        <v>665</v>
      </c>
      <c r="Q973" s="435" t="s">
        <v>665</v>
      </c>
      <c r="R973" s="435" t="s">
        <v>665</v>
      </c>
      <c r="S973" s="435" t="s">
        <v>665</v>
      </c>
      <c r="T973" s="435" t="s">
        <v>665</v>
      </c>
      <c r="U973" s="435" t="s">
        <v>665</v>
      </c>
      <c r="V973" s="435" t="s">
        <v>665</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35">
      <c r="A974" s="246"/>
      <c r="B974" s="255"/>
      <c r="C974" s="248">
        <f t="shared" si="213"/>
        <v>4</v>
      </c>
      <c r="D974" s="271"/>
      <c r="E974" s="432">
        <f>E973</f>
        <v>21</v>
      </c>
      <c r="F974" s="322" t="b">
        <f t="shared" si="211"/>
        <v>1</v>
      </c>
      <c r="G974" s="271"/>
      <c r="H974" s="961"/>
      <c r="I974" s="962"/>
      <c r="J974" s="418" t="s">
        <v>666</v>
      </c>
      <c r="K974" s="436" t="str">
        <f t="shared" si="212"/>
        <v>-</v>
      </c>
      <c r="L974" s="433" t="s">
        <v>661</v>
      </c>
      <c r="M974" s="433" t="s">
        <v>661</v>
      </c>
      <c r="N974" s="433" t="s">
        <v>661</v>
      </c>
      <c r="O974" s="433" t="s">
        <v>661</v>
      </c>
      <c r="P974" s="433" t="s">
        <v>661</v>
      </c>
      <c r="Q974" s="433" t="s">
        <v>661</v>
      </c>
      <c r="R974" s="433" t="s">
        <v>661</v>
      </c>
      <c r="S974" s="433" t="s">
        <v>661</v>
      </c>
      <c r="T974" s="433" t="s">
        <v>661</v>
      </c>
      <c r="U974" s="433" t="s">
        <v>661</v>
      </c>
      <c r="V974" s="437" t="s">
        <v>661</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35">
      <c r="A975" s="246"/>
      <c r="B975" s="255"/>
      <c r="C975" s="248">
        <f t="shared" si="213"/>
        <v>4</v>
      </c>
      <c r="D975" s="271"/>
      <c r="E975" s="328">
        <v>22</v>
      </c>
      <c r="F975" s="322" t="b">
        <f t="shared" si="211"/>
        <v>1</v>
      </c>
      <c r="G975" s="271"/>
      <c r="H975" s="429" t="s">
        <v>699</v>
      </c>
      <c r="I975" s="429"/>
      <c r="J975" s="410" t="s">
        <v>660</v>
      </c>
      <c r="K975" s="430" t="str">
        <f t="shared" si="212"/>
        <v>-</v>
      </c>
      <c r="L975" s="431" t="s">
        <v>661</v>
      </c>
      <c r="M975" s="431" t="s">
        <v>661</v>
      </c>
      <c r="N975" s="431" t="s">
        <v>661</v>
      </c>
      <c r="O975" s="431" t="s">
        <v>661</v>
      </c>
      <c r="P975" s="431" t="s">
        <v>661</v>
      </c>
      <c r="Q975" s="431" t="s">
        <v>661</v>
      </c>
      <c r="R975" s="431" t="s">
        <v>661</v>
      </c>
      <c r="S975" s="431" t="s">
        <v>661</v>
      </c>
      <c r="T975" s="431" t="s">
        <v>661</v>
      </c>
      <c r="U975" s="431" t="s">
        <v>661</v>
      </c>
      <c r="V975" s="431" t="s">
        <v>661</v>
      </c>
      <c r="W975" s="431" t="s">
        <v>661</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35">
      <c r="A976" s="246"/>
      <c r="B976" s="255"/>
      <c r="C976" s="248">
        <f t="shared" si="213"/>
        <v>4</v>
      </c>
      <c r="D976" s="271"/>
      <c r="E976" s="432">
        <f>E975</f>
        <v>22</v>
      </c>
      <c r="F976" s="322" t="b">
        <f t="shared" si="211"/>
        <v>1</v>
      </c>
      <c r="G976" s="271"/>
      <c r="H976" s="957" t="s">
        <v>700</v>
      </c>
      <c r="I976" s="958"/>
      <c r="J976" s="433" t="s">
        <v>663</v>
      </c>
      <c r="K976" s="434" t="str">
        <f t="shared" si="212"/>
        <v>-</v>
      </c>
      <c r="L976" s="435" t="s">
        <v>661</v>
      </c>
      <c r="M976" s="435" t="s">
        <v>661</v>
      </c>
      <c r="N976" s="318">
        <v>0</v>
      </c>
      <c r="O976" s="435" t="s">
        <v>661</v>
      </c>
      <c r="P976" s="435" t="s">
        <v>661</v>
      </c>
      <c r="Q976" s="435" t="s">
        <v>661</v>
      </c>
      <c r="R976" s="435" t="s">
        <v>661</v>
      </c>
      <c r="S976" s="435" t="s">
        <v>661</v>
      </c>
      <c r="T976" s="435" t="s">
        <v>661</v>
      </c>
      <c r="U976" s="435" t="s">
        <v>661</v>
      </c>
      <c r="V976" s="435" t="s">
        <v>661</v>
      </c>
      <c r="W976" s="435" t="s">
        <v>661</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35">
      <c r="A977" s="246"/>
      <c r="B977" s="255"/>
      <c r="C977" s="248">
        <f t="shared" si="213"/>
        <v>4</v>
      </c>
      <c r="D977" s="271"/>
      <c r="E977" s="432">
        <f>E976</f>
        <v>22</v>
      </c>
      <c r="F977" s="322" t="b">
        <f t="shared" si="211"/>
        <v>1</v>
      </c>
      <c r="G977" s="271"/>
      <c r="H977" s="959"/>
      <c r="I977" s="960"/>
      <c r="J977" s="433" t="s">
        <v>664</v>
      </c>
      <c r="K977" s="434" t="str">
        <f t="shared" si="212"/>
        <v>-</v>
      </c>
      <c r="L977" s="435" t="s">
        <v>665</v>
      </c>
      <c r="M977" s="435" t="s">
        <v>665</v>
      </c>
      <c r="N977" s="435" t="s">
        <v>665</v>
      </c>
      <c r="O977" s="435" t="s">
        <v>665</v>
      </c>
      <c r="P977" s="435" t="s">
        <v>665</v>
      </c>
      <c r="Q977" s="435" t="s">
        <v>665</v>
      </c>
      <c r="R977" s="435" t="s">
        <v>665</v>
      </c>
      <c r="S977" s="435" t="s">
        <v>665</v>
      </c>
      <c r="T977" s="435" t="s">
        <v>665</v>
      </c>
      <c r="U977" s="435" t="s">
        <v>665</v>
      </c>
      <c r="V977" s="435" t="s">
        <v>665</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35">
      <c r="A978" s="246"/>
      <c r="B978" s="255"/>
      <c r="C978" s="248">
        <f t="shared" si="213"/>
        <v>4</v>
      </c>
      <c r="D978" s="271"/>
      <c r="E978" s="432">
        <f>E977</f>
        <v>22</v>
      </c>
      <c r="F978" s="322" t="b">
        <f t="shared" si="211"/>
        <v>1</v>
      </c>
      <c r="G978" s="271"/>
      <c r="H978" s="961"/>
      <c r="I978" s="962"/>
      <c r="J978" s="418" t="s">
        <v>666</v>
      </c>
      <c r="K978" s="436" t="str">
        <f t="shared" si="212"/>
        <v>-</v>
      </c>
      <c r="L978" s="433" t="s">
        <v>661</v>
      </c>
      <c r="M978" s="433" t="s">
        <v>661</v>
      </c>
      <c r="N978" s="433" t="s">
        <v>661</v>
      </c>
      <c r="O978" s="433" t="s">
        <v>661</v>
      </c>
      <c r="P978" s="433" t="s">
        <v>661</v>
      </c>
      <c r="Q978" s="433" t="s">
        <v>661</v>
      </c>
      <c r="R978" s="433" t="s">
        <v>661</v>
      </c>
      <c r="S978" s="433" t="s">
        <v>661</v>
      </c>
      <c r="T978" s="433" t="s">
        <v>661</v>
      </c>
      <c r="U978" s="433" t="s">
        <v>661</v>
      </c>
      <c r="V978" s="437" t="s">
        <v>661</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35">
      <c r="A979" s="246"/>
      <c r="B979" s="255"/>
      <c r="C979" s="248">
        <f t="shared" si="213"/>
        <v>4</v>
      </c>
      <c r="D979" s="271"/>
      <c r="E979" s="328">
        <v>23</v>
      </c>
      <c r="F979" s="322" t="b">
        <f t="shared" si="211"/>
        <v>1</v>
      </c>
      <c r="G979" s="271"/>
      <c r="H979" s="429" t="s">
        <v>701</v>
      </c>
      <c r="I979" s="429"/>
      <c r="J979" s="410" t="s">
        <v>660</v>
      </c>
      <c r="K979" s="430" t="str">
        <f t="shared" si="212"/>
        <v>-</v>
      </c>
      <c r="L979" s="431" t="s">
        <v>661</v>
      </c>
      <c r="M979" s="431" t="s">
        <v>661</v>
      </c>
      <c r="N979" s="431" t="s">
        <v>661</v>
      </c>
      <c r="O979" s="431" t="s">
        <v>661</v>
      </c>
      <c r="P979" s="431" t="s">
        <v>661</v>
      </c>
      <c r="Q979" s="431" t="s">
        <v>661</v>
      </c>
      <c r="R979" s="431" t="s">
        <v>661</v>
      </c>
      <c r="S979" s="431" t="s">
        <v>661</v>
      </c>
      <c r="T979" s="431" t="s">
        <v>661</v>
      </c>
      <c r="U979" s="431" t="s">
        <v>661</v>
      </c>
      <c r="V979" s="431" t="s">
        <v>661</v>
      </c>
      <c r="W979" s="431" t="s">
        <v>661</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35">
      <c r="A980" s="246"/>
      <c r="B980" s="255"/>
      <c r="C980" s="248">
        <f t="shared" si="213"/>
        <v>4</v>
      </c>
      <c r="D980" s="271"/>
      <c r="E980" s="432">
        <f>E979</f>
        <v>23</v>
      </c>
      <c r="F980" s="322" t="b">
        <f t="shared" si="211"/>
        <v>1</v>
      </c>
      <c r="G980" s="271"/>
      <c r="H980" s="957" t="s">
        <v>702</v>
      </c>
      <c r="I980" s="958"/>
      <c r="J980" s="433" t="s">
        <v>663</v>
      </c>
      <c r="K980" s="434" t="str">
        <f t="shared" si="212"/>
        <v>-</v>
      </c>
      <c r="L980" s="435" t="s">
        <v>661</v>
      </c>
      <c r="M980" s="435" t="s">
        <v>661</v>
      </c>
      <c r="N980" s="318">
        <v>0</v>
      </c>
      <c r="O980" s="435" t="s">
        <v>661</v>
      </c>
      <c r="P980" s="435" t="s">
        <v>661</v>
      </c>
      <c r="Q980" s="435" t="s">
        <v>661</v>
      </c>
      <c r="R980" s="435" t="s">
        <v>661</v>
      </c>
      <c r="S980" s="435" t="s">
        <v>661</v>
      </c>
      <c r="T980" s="435" t="s">
        <v>661</v>
      </c>
      <c r="U980" s="435" t="s">
        <v>661</v>
      </c>
      <c r="V980" s="435" t="s">
        <v>661</v>
      </c>
      <c r="W980" s="435" t="s">
        <v>661</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35">
      <c r="A981" s="246"/>
      <c r="B981" s="255"/>
      <c r="C981" s="248">
        <f t="shared" si="213"/>
        <v>4</v>
      </c>
      <c r="D981" s="271"/>
      <c r="E981" s="432">
        <f>E980</f>
        <v>23</v>
      </c>
      <c r="F981" s="322" t="b">
        <f t="shared" si="211"/>
        <v>1</v>
      </c>
      <c r="G981" s="271"/>
      <c r="H981" s="959"/>
      <c r="I981" s="960"/>
      <c r="J981" s="433" t="s">
        <v>664</v>
      </c>
      <c r="K981" s="434" t="str">
        <f t="shared" si="212"/>
        <v>-</v>
      </c>
      <c r="L981" s="435" t="s">
        <v>665</v>
      </c>
      <c r="M981" s="435" t="s">
        <v>665</v>
      </c>
      <c r="N981" s="435" t="s">
        <v>665</v>
      </c>
      <c r="O981" s="435" t="s">
        <v>665</v>
      </c>
      <c r="P981" s="435" t="s">
        <v>665</v>
      </c>
      <c r="Q981" s="435" t="s">
        <v>665</v>
      </c>
      <c r="R981" s="435" t="s">
        <v>665</v>
      </c>
      <c r="S981" s="435" t="s">
        <v>665</v>
      </c>
      <c r="T981" s="435" t="s">
        <v>665</v>
      </c>
      <c r="U981" s="435" t="s">
        <v>665</v>
      </c>
      <c r="V981" s="435" t="s">
        <v>665</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35">
      <c r="A982" s="246"/>
      <c r="B982" s="255"/>
      <c r="C982" s="248">
        <f t="shared" si="213"/>
        <v>4</v>
      </c>
      <c r="D982" s="271"/>
      <c r="E982" s="432">
        <f>E981</f>
        <v>23</v>
      </c>
      <c r="F982" s="322" t="b">
        <f t="shared" si="211"/>
        <v>1</v>
      </c>
      <c r="G982" s="271"/>
      <c r="H982" s="961"/>
      <c r="I982" s="962"/>
      <c r="J982" s="418" t="s">
        <v>666</v>
      </c>
      <c r="K982" s="436" t="str">
        <f t="shared" si="212"/>
        <v>-</v>
      </c>
      <c r="L982" s="433" t="s">
        <v>661</v>
      </c>
      <c r="M982" s="433" t="s">
        <v>661</v>
      </c>
      <c r="N982" s="433" t="s">
        <v>661</v>
      </c>
      <c r="O982" s="433" t="s">
        <v>661</v>
      </c>
      <c r="P982" s="433" t="s">
        <v>661</v>
      </c>
      <c r="Q982" s="433" t="s">
        <v>661</v>
      </c>
      <c r="R982" s="433" t="s">
        <v>661</v>
      </c>
      <c r="S982" s="433" t="s">
        <v>661</v>
      </c>
      <c r="T982" s="433" t="s">
        <v>661</v>
      </c>
      <c r="U982" s="433" t="s">
        <v>661</v>
      </c>
      <c r="V982" s="437" t="s">
        <v>661</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35">
      <c r="A983" s="246"/>
      <c r="B983" s="255"/>
      <c r="C983" s="248">
        <f t="shared" si="213"/>
        <v>4</v>
      </c>
      <c r="D983" s="271"/>
      <c r="E983" s="328">
        <v>24</v>
      </c>
      <c r="F983" s="322" t="b">
        <f t="shared" ref="F983:F994" si="214">COUNTIFS($L983:$W983,"-")&lt;&gt;COUNTA($L983:$W983)</f>
        <v>1</v>
      </c>
      <c r="G983" s="271"/>
      <c r="H983" s="429" t="s">
        <v>703</v>
      </c>
      <c r="I983" s="429"/>
      <c r="J983" s="410" t="s">
        <v>660</v>
      </c>
      <c r="K983" s="430" t="str">
        <f t="shared" si="212"/>
        <v>-</v>
      </c>
      <c r="L983" s="431" t="s">
        <v>661</v>
      </c>
      <c r="M983" s="431" t="s">
        <v>661</v>
      </c>
      <c r="N983" s="431" t="s">
        <v>661</v>
      </c>
      <c r="O983" s="431" t="s">
        <v>661</v>
      </c>
      <c r="P983" s="431" t="s">
        <v>661</v>
      </c>
      <c r="Q983" s="431" t="s">
        <v>661</v>
      </c>
      <c r="R983" s="431" t="s">
        <v>661</v>
      </c>
      <c r="S983" s="431" t="s">
        <v>661</v>
      </c>
      <c r="T983" s="431" t="s">
        <v>661</v>
      </c>
      <c r="U983" s="431" t="s">
        <v>661</v>
      </c>
      <c r="V983" s="431" t="s">
        <v>661</v>
      </c>
      <c r="W983" s="431" t="s">
        <v>661</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35">
      <c r="A984" s="246"/>
      <c r="B984" s="255"/>
      <c r="C984" s="248">
        <f t="shared" si="213"/>
        <v>4</v>
      </c>
      <c r="D984" s="271"/>
      <c r="E984" s="432">
        <f>E983</f>
        <v>24</v>
      </c>
      <c r="F984" s="322" t="b">
        <f t="shared" si="214"/>
        <v>1</v>
      </c>
      <c r="G984" s="271"/>
      <c r="H984" s="957" t="s">
        <v>704</v>
      </c>
      <c r="I984" s="958"/>
      <c r="J984" s="433" t="s">
        <v>663</v>
      </c>
      <c r="K984" s="434" t="str">
        <f t="shared" si="212"/>
        <v>-</v>
      </c>
      <c r="L984" s="435" t="s">
        <v>661</v>
      </c>
      <c r="M984" s="435" t="s">
        <v>661</v>
      </c>
      <c r="N984" s="435" t="s">
        <v>661</v>
      </c>
      <c r="O984" s="435" t="s">
        <v>661</v>
      </c>
      <c r="P984" s="435" t="s">
        <v>661</v>
      </c>
      <c r="Q984" s="435" t="s">
        <v>661</v>
      </c>
      <c r="R984" s="435" t="s">
        <v>661</v>
      </c>
      <c r="S984" s="435" t="s">
        <v>661</v>
      </c>
      <c r="T984" s="435" t="s">
        <v>661</v>
      </c>
      <c r="U984" s="435" t="s">
        <v>661</v>
      </c>
      <c r="V984" s="435" t="s">
        <v>661</v>
      </c>
      <c r="W984" s="435" t="s">
        <v>661</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35">
      <c r="A985" s="246"/>
      <c r="B985" s="255"/>
      <c r="C985" s="248">
        <f t="shared" si="213"/>
        <v>4</v>
      </c>
      <c r="D985" s="271"/>
      <c r="E985" s="432">
        <f>E984</f>
        <v>24</v>
      </c>
      <c r="F985" s="322" t="b">
        <f t="shared" si="214"/>
        <v>1</v>
      </c>
      <c r="G985" s="271"/>
      <c r="H985" s="959"/>
      <c r="I985" s="960"/>
      <c r="J985" s="433" t="s">
        <v>664</v>
      </c>
      <c r="K985" s="434" t="str">
        <f t="shared" si="212"/>
        <v>-</v>
      </c>
      <c r="L985" s="435" t="s">
        <v>665</v>
      </c>
      <c r="M985" s="435" t="s">
        <v>665</v>
      </c>
      <c r="N985" s="435" t="s">
        <v>665</v>
      </c>
      <c r="O985" s="435" t="s">
        <v>665</v>
      </c>
      <c r="P985" s="435" t="s">
        <v>665</v>
      </c>
      <c r="Q985" s="435" t="s">
        <v>665</v>
      </c>
      <c r="R985" s="435" t="s">
        <v>665</v>
      </c>
      <c r="S985" s="435" t="s">
        <v>665</v>
      </c>
      <c r="T985" s="435" t="s">
        <v>665</v>
      </c>
      <c r="U985" s="435" t="s">
        <v>665</v>
      </c>
      <c r="V985" s="435" t="s">
        <v>665</v>
      </c>
      <c r="W985" s="435" t="s">
        <v>665</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35">
      <c r="A986" s="246"/>
      <c r="B986" s="255"/>
      <c r="C986" s="248">
        <f t="shared" si="213"/>
        <v>4</v>
      </c>
      <c r="D986" s="271"/>
      <c r="E986" s="432">
        <f>E985</f>
        <v>24</v>
      </c>
      <c r="F986" s="322" t="b">
        <f t="shared" si="214"/>
        <v>1</v>
      </c>
      <c r="G986" s="271"/>
      <c r="H986" s="961"/>
      <c r="I986" s="962"/>
      <c r="J986" s="418" t="s">
        <v>666</v>
      </c>
      <c r="K986" s="436" t="str">
        <f t="shared" si="212"/>
        <v>-</v>
      </c>
      <c r="L986" s="433" t="s">
        <v>661</v>
      </c>
      <c r="M986" s="433" t="s">
        <v>661</v>
      </c>
      <c r="N986" s="433" t="s">
        <v>661</v>
      </c>
      <c r="O986" s="433" t="s">
        <v>661</v>
      </c>
      <c r="P986" s="433" t="s">
        <v>661</v>
      </c>
      <c r="Q986" s="433" t="s">
        <v>661</v>
      </c>
      <c r="R986" s="433" t="s">
        <v>661</v>
      </c>
      <c r="S986" s="433" t="s">
        <v>661</v>
      </c>
      <c r="T986" s="433" t="s">
        <v>661</v>
      </c>
      <c r="U986" s="433" t="s">
        <v>661</v>
      </c>
      <c r="V986" s="437" t="s">
        <v>661</v>
      </c>
      <c r="W986" s="437" t="s">
        <v>661</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35">
      <c r="A987" s="246"/>
      <c r="B987" s="255"/>
      <c r="C987" s="248">
        <f t="shared" ref="C987:C994" si="215">INT($C$875)+3</f>
        <v>4</v>
      </c>
      <c r="D987" s="271"/>
      <c r="E987" s="328">
        <v>25</v>
      </c>
      <c r="F987" s="322" t="b">
        <f t="shared" si="214"/>
        <v>1</v>
      </c>
      <c r="G987" s="271"/>
      <c r="H987" s="429" t="s">
        <v>1041</v>
      </c>
      <c r="I987" s="429"/>
      <c r="J987" s="410" t="s">
        <v>660</v>
      </c>
      <c r="K987" s="430" t="str">
        <f t="shared" si="212"/>
        <v>-</v>
      </c>
      <c r="L987" s="431" t="s">
        <v>661</v>
      </c>
      <c r="M987" s="431" t="s">
        <v>661</v>
      </c>
      <c r="N987" s="431" t="s">
        <v>661</v>
      </c>
      <c r="O987" s="431" t="s">
        <v>661</v>
      </c>
      <c r="P987" s="431" t="s">
        <v>661</v>
      </c>
      <c r="Q987" s="438">
        <v>21</v>
      </c>
      <c r="R987" s="431" t="s">
        <v>661</v>
      </c>
      <c r="S987" s="431" t="s">
        <v>661</v>
      </c>
      <c r="T987" s="431" t="s">
        <v>661</v>
      </c>
      <c r="U987" s="431" t="s">
        <v>661</v>
      </c>
      <c r="V987" s="431" t="s">
        <v>661</v>
      </c>
      <c r="W987" s="431" t="s">
        <v>661</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35">
      <c r="A988" s="246"/>
      <c r="B988" s="255"/>
      <c r="C988" s="248">
        <f t="shared" si="215"/>
        <v>4</v>
      </c>
      <c r="D988" s="271"/>
      <c r="E988" s="432">
        <f>E987</f>
        <v>25</v>
      </c>
      <c r="F988" s="322" t="b">
        <f t="shared" si="214"/>
        <v>1</v>
      </c>
      <c r="G988" s="271"/>
      <c r="H988" s="957" t="s">
        <v>1042</v>
      </c>
      <c r="I988" s="958"/>
      <c r="J988" s="433" t="s">
        <v>663</v>
      </c>
      <c r="K988" s="434" t="str">
        <f t="shared" si="212"/>
        <v>-</v>
      </c>
      <c r="L988" s="435" t="s">
        <v>661</v>
      </c>
      <c r="M988" s="435" t="s">
        <v>661</v>
      </c>
      <c r="N988" s="435" t="s">
        <v>661</v>
      </c>
      <c r="O988" s="435" t="s">
        <v>661</v>
      </c>
      <c r="P988" s="435" t="s">
        <v>661</v>
      </c>
      <c r="Q988" s="435" t="s">
        <v>661</v>
      </c>
      <c r="R988" s="435" t="s">
        <v>661</v>
      </c>
      <c r="S988" s="318" t="b">
        <v>1</v>
      </c>
      <c r="T988" s="435" t="s">
        <v>661</v>
      </c>
      <c r="U988" s="435" t="s">
        <v>661</v>
      </c>
      <c r="V988" s="435" t="s">
        <v>661</v>
      </c>
      <c r="W988" s="435" t="s">
        <v>661</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35">
      <c r="A989" s="246"/>
      <c r="B989" s="255"/>
      <c r="C989" s="248">
        <f t="shared" si="215"/>
        <v>4</v>
      </c>
      <c r="D989" s="271"/>
      <c r="E989" s="432">
        <f>E988</f>
        <v>25</v>
      </c>
      <c r="F989" s="322" t="b">
        <f t="shared" si="214"/>
        <v>1</v>
      </c>
      <c r="G989" s="271"/>
      <c r="H989" s="959"/>
      <c r="I989" s="960"/>
      <c r="J989" s="433" t="s">
        <v>664</v>
      </c>
      <c r="K989" s="434" t="str">
        <f t="shared" si="212"/>
        <v>-</v>
      </c>
      <c r="L989" s="435" t="s">
        <v>665</v>
      </c>
      <c r="M989" s="435" t="s">
        <v>665</v>
      </c>
      <c r="N989" s="435" t="s">
        <v>665</v>
      </c>
      <c r="O989" s="435" t="s">
        <v>665</v>
      </c>
      <c r="P989" s="318">
        <v>21</v>
      </c>
      <c r="Q989" s="435" t="s">
        <v>665</v>
      </c>
      <c r="R989" s="435" t="s">
        <v>665</v>
      </c>
      <c r="S989" s="435" t="s">
        <v>665</v>
      </c>
      <c r="T989" s="435" t="s">
        <v>665</v>
      </c>
      <c r="U989" s="435" t="s">
        <v>665</v>
      </c>
      <c r="V989" s="435" t="s">
        <v>665</v>
      </c>
      <c r="W989" s="435" t="s">
        <v>665</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35">
      <c r="A990" s="246"/>
      <c r="B990" s="255"/>
      <c r="C990" s="248">
        <f t="shared" si="215"/>
        <v>4</v>
      </c>
      <c r="D990" s="271"/>
      <c r="E990" s="432">
        <f>E989</f>
        <v>25</v>
      </c>
      <c r="F990" s="322" t="b">
        <f t="shared" si="214"/>
        <v>1</v>
      </c>
      <c r="G990" s="271"/>
      <c r="H990" s="961"/>
      <c r="I990" s="962"/>
      <c r="J990" s="418" t="s">
        <v>666</v>
      </c>
      <c r="K990" s="436" t="str">
        <f t="shared" si="212"/>
        <v>-</v>
      </c>
      <c r="L990" s="433" t="s">
        <v>661</v>
      </c>
      <c r="M990" s="433" t="s">
        <v>661</v>
      </c>
      <c r="N990" s="433" t="s">
        <v>661</v>
      </c>
      <c r="O990" s="433" t="s">
        <v>661</v>
      </c>
      <c r="P990" s="433" t="s">
        <v>661</v>
      </c>
      <c r="Q990" s="433" t="s">
        <v>661</v>
      </c>
      <c r="R990" s="433" t="s">
        <v>661</v>
      </c>
      <c r="S990" s="433" t="s">
        <v>661</v>
      </c>
      <c r="T990" s="433" t="s">
        <v>661</v>
      </c>
      <c r="U990" s="433" t="s">
        <v>661</v>
      </c>
      <c r="V990" s="437" t="s">
        <v>661</v>
      </c>
      <c r="W990" s="437" t="s">
        <v>661</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35">
      <c r="A991" s="246"/>
      <c r="B991" s="255"/>
      <c r="C991" s="248">
        <f t="shared" si="215"/>
        <v>4</v>
      </c>
      <c r="D991" s="271"/>
      <c r="E991" s="328">
        <v>26</v>
      </c>
      <c r="F991" s="322" t="b">
        <f t="shared" si="214"/>
        <v>1</v>
      </c>
      <c r="G991" s="271"/>
      <c r="H991" s="429" t="s">
        <v>705</v>
      </c>
      <c r="I991" s="429"/>
      <c r="J991" s="410" t="s">
        <v>660</v>
      </c>
      <c r="K991" s="430" t="str">
        <f t="shared" si="212"/>
        <v>-</v>
      </c>
      <c r="L991" s="439">
        <v>-1</v>
      </c>
      <c r="M991" s="431" t="s">
        <v>661</v>
      </c>
      <c r="N991" s="431" t="s">
        <v>661</v>
      </c>
      <c r="O991" s="431" t="s">
        <v>661</v>
      </c>
      <c r="P991" s="431" t="s">
        <v>661</v>
      </c>
      <c r="Q991" s="431" t="s">
        <v>661</v>
      </c>
      <c r="R991" s="431" t="s">
        <v>661</v>
      </c>
      <c r="S991" s="431" t="s">
        <v>661</v>
      </c>
      <c r="T991" s="431" t="s">
        <v>661</v>
      </c>
      <c r="U991" s="431" t="s">
        <v>661</v>
      </c>
      <c r="V991" s="438">
        <v>0.05</v>
      </c>
      <c r="W991" s="431" t="s">
        <v>661</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35">
      <c r="A992" s="246"/>
      <c r="B992" s="255"/>
      <c r="C992" s="248">
        <f t="shared" si="215"/>
        <v>4</v>
      </c>
      <c r="D992" s="271"/>
      <c r="E992" s="432">
        <f>E991</f>
        <v>26</v>
      </c>
      <c r="F992" s="322" t="b">
        <f t="shared" si="214"/>
        <v>1</v>
      </c>
      <c r="G992" s="271"/>
      <c r="H992" s="957" t="s">
        <v>706</v>
      </c>
      <c r="I992" s="958"/>
      <c r="J992" s="433" t="s">
        <v>663</v>
      </c>
      <c r="K992" s="434" t="str">
        <f t="shared" si="212"/>
        <v>-</v>
      </c>
      <c r="L992" s="435" t="s">
        <v>661</v>
      </c>
      <c r="M992" s="435" t="s">
        <v>661</v>
      </c>
      <c r="N992" s="435" t="s">
        <v>661</v>
      </c>
      <c r="O992" s="435" t="s">
        <v>661</v>
      </c>
      <c r="P992" s="435" t="s">
        <v>661</v>
      </c>
      <c r="Q992" s="435" t="s">
        <v>661</v>
      </c>
      <c r="R992" s="435" t="s">
        <v>661</v>
      </c>
      <c r="S992" s="435" t="s">
        <v>661</v>
      </c>
      <c r="T992" s="435" t="s">
        <v>661</v>
      </c>
      <c r="U992" s="435" t="s">
        <v>661</v>
      </c>
      <c r="V992" s="435" t="s">
        <v>661</v>
      </c>
      <c r="W992" s="435" t="s">
        <v>661</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35">
      <c r="A993" s="246"/>
      <c r="B993" s="255"/>
      <c r="C993" s="248">
        <f t="shared" si="215"/>
        <v>4</v>
      </c>
      <c r="D993" s="271"/>
      <c r="E993" s="432">
        <f>E992</f>
        <v>26</v>
      </c>
      <c r="F993" s="322" t="b">
        <f t="shared" si="214"/>
        <v>1</v>
      </c>
      <c r="G993" s="271"/>
      <c r="H993" s="959"/>
      <c r="I993" s="960"/>
      <c r="J993" s="433" t="s">
        <v>664</v>
      </c>
      <c r="K993" s="434" t="str">
        <f t="shared" si="212"/>
        <v>-</v>
      </c>
      <c r="L993" s="435" t="s">
        <v>665</v>
      </c>
      <c r="M993" s="435" t="s">
        <v>665</v>
      </c>
      <c r="N993" s="435" t="s">
        <v>665</v>
      </c>
      <c r="O993" s="435" t="s">
        <v>665</v>
      </c>
      <c r="P993" s="435" t="s">
        <v>665</v>
      </c>
      <c r="Q993" s="435" t="s">
        <v>665</v>
      </c>
      <c r="R993" s="435" t="s">
        <v>665</v>
      </c>
      <c r="S993" s="435" t="s">
        <v>665</v>
      </c>
      <c r="T993" s="435" t="s">
        <v>665</v>
      </c>
      <c r="U993" s="435" t="s">
        <v>665</v>
      </c>
      <c r="V993" s="435" t="s">
        <v>665</v>
      </c>
      <c r="W993" s="435" t="s">
        <v>665</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35">
      <c r="A994" s="246"/>
      <c r="B994" s="255"/>
      <c r="C994" s="248">
        <f t="shared" si="215"/>
        <v>4</v>
      </c>
      <c r="D994" s="271"/>
      <c r="E994" s="432">
        <f>E993</f>
        <v>26</v>
      </c>
      <c r="F994" s="322" t="b">
        <f t="shared" si="214"/>
        <v>1</v>
      </c>
      <c r="G994" s="271"/>
      <c r="H994" s="961"/>
      <c r="I994" s="962"/>
      <c r="J994" s="418" t="s">
        <v>666</v>
      </c>
      <c r="K994" s="436" t="str">
        <f t="shared" si="212"/>
        <v>-</v>
      </c>
      <c r="L994" s="442" t="s">
        <v>661</v>
      </c>
      <c r="M994" s="442" t="s">
        <v>661</v>
      </c>
      <c r="N994" s="442" t="s">
        <v>661</v>
      </c>
      <c r="O994" s="442" t="s">
        <v>661</v>
      </c>
      <c r="P994" s="442" t="s">
        <v>661</v>
      </c>
      <c r="Q994" s="442" t="s">
        <v>661</v>
      </c>
      <c r="R994" s="442" t="s">
        <v>661</v>
      </c>
      <c r="S994" s="442" t="s">
        <v>661</v>
      </c>
      <c r="T994" s="442" t="s">
        <v>661</v>
      </c>
      <c r="U994" s="442" t="s">
        <v>661</v>
      </c>
      <c r="V994" s="441">
        <v>-0.05</v>
      </c>
      <c r="W994" s="437" t="s">
        <v>661</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15" hidden="1" customHeight="1" outlineLevel="3" x14ac:dyDescent="0.3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402</v>
      </c>
      <c r="AR995" s="258"/>
      <c r="AS995" s="246"/>
      <c r="AT995" s="246"/>
      <c r="AU995" s="246"/>
    </row>
    <row r="996" spans="1:47" ht="5.15" customHeight="1" outlineLevel="2" x14ac:dyDescent="0.35">
      <c r="A996" s="246"/>
      <c r="B996" s="255"/>
      <c r="C996" s="248">
        <f>INT($C$875)+2.005</f>
        <v>3.0049999999999999</v>
      </c>
      <c r="D996" s="271" t="s">
        <v>398</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35">
      <c r="A997" s="246"/>
      <c r="B997" s="255"/>
      <c r="C997" s="248">
        <f>INT($C$875)+2</f>
        <v>3</v>
      </c>
      <c r="D997" s="271"/>
      <c r="E997" s="328"/>
      <c r="F997" s="328"/>
      <c r="G997" s="271"/>
      <c r="H997" s="390" t="s">
        <v>707</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35">
      <c r="A998" s="246"/>
      <c r="B998" s="255"/>
      <c r="C998" s="248">
        <f>INT($C$875)+3</f>
        <v>4</v>
      </c>
      <c r="D998" s="271"/>
      <c r="E998" s="328"/>
      <c r="F998" s="328"/>
      <c r="G998" s="271"/>
      <c r="H998" s="276"/>
      <c r="I998" s="276"/>
      <c r="J998" s="298" t="s">
        <v>708</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35">
      <c r="A999" s="246"/>
      <c r="B999" s="255"/>
      <c r="C999" s="248">
        <v>4</v>
      </c>
      <c r="D999" s="271"/>
      <c r="E999" s="328"/>
      <c r="F999" s="328"/>
      <c r="G999" s="271"/>
      <c r="H999" s="276"/>
      <c r="I999" s="276"/>
      <c r="J999" s="319">
        <v>0.3</v>
      </c>
      <c r="K999" s="319">
        <v>0.35</v>
      </c>
      <c r="L999" s="319">
        <v>0.45</v>
      </c>
      <c r="M999" s="400">
        <v>1</v>
      </c>
      <c r="N999" s="319">
        <v>0.55000000000000004</v>
      </c>
      <c r="O999" s="276" t="s">
        <v>709</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35">
      <c r="A1000" s="246"/>
      <c r="B1000" s="255"/>
      <c r="C1000" s="248">
        <f>INT($C$875)+3</f>
        <v>4</v>
      </c>
      <c r="D1000" s="271"/>
      <c r="E1000" s="328"/>
      <c r="F1000" s="328"/>
      <c r="G1000" s="271"/>
      <c r="H1000" s="276" t="s">
        <v>710</v>
      </c>
      <c r="I1000" s="276"/>
      <c r="J1000" s="318">
        <v>0</v>
      </c>
      <c r="K1000" s="318">
        <v>0.5</v>
      </c>
      <c r="L1000" s="318">
        <v>1.25</v>
      </c>
      <c r="M1000" s="292">
        <f>FORECAST(M999,CHOOSE({1,2},L1000,N1000),CHOOSE({1,2},L999,N999))</f>
        <v>13.624999999999998</v>
      </c>
      <c r="N1000" s="318">
        <v>3.5</v>
      </c>
      <c r="O1000" s="276" t="s">
        <v>711</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15" hidden="1" customHeight="1" outlineLevel="3" x14ac:dyDescent="0.3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402</v>
      </c>
      <c r="AR1001" s="258"/>
      <c r="AS1001" s="246"/>
      <c r="AT1001" s="246"/>
      <c r="AU1001" s="246"/>
    </row>
    <row r="1002" spans="1:47" ht="5.15" customHeight="1" outlineLevel="2" x14ac:dyDescent="0.3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15" customHeight="1" outlineLevel="1" x14ac:dyDescent="0.3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15" customHeight="1" x14ac:dyDescent="0.3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3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3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3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3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3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3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3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35">
      <c r="C1012" s="443"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10" priority="31" operator="equal">
      <formula>TRUE</formula>
    </cfRule>
  </conditionalFormatting>
  <conditionalFormatting sqref="X703:AA705">
    <cfRule type="cellIs" dxfId="9"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 workbookViewId="1"/>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3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15" customHeight="1" collapsed="1" thickBot="1" x14ac:dyDescent="0.4">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15" hidden="1" customHeight="1" outlineLevel="1" collapsed="1" x14ac:dyDescent="0.3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3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49999999999999" customHeight="1" x14ac:dyDescent="0.35">
      <c r="A6" s="246"/>
      <c r="B6" s="255"/>
      <c r="C6" s="444">
        <v>1.02</v>
      </c>
      <c r="D6" s="259"/>
      <c r="E6" s="321" t="s">
        <v>389</v>
      </c>
      <c r="F6" s="322">
        <v>2</v>
      </c>
      <c r="G6" s="260"/>
      <c r="H6" s="652" t="s">
        <v>713</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49999999999999" customHeight="1" outlineLevel="1" collapsed="1" x14ac:dyDescent="0.35">
      <c r="A7" s="246"/>
      <c r="B7" s="255"/>
      <c r="C7" s="444">
        <f>INT($C$6)+1.02</f>
        <v>2.02</v>
      </c>
      <c r="D7" s="259"/>
      <c r="E7" s="321" t="s">
        <v>391</v>
      </c>
      <c r="F7" s="325">
        <v>1</v>
      </c>
      <c r="G7" s="264"/>
      <c r="H7" s="455" t="s">
        <v>392</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15" hidden="1" customHeight="1" outlineLevel="2" x14ac:dyDescent="0.3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3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3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3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35">
      <c r="A12" s="246"/>
      <c r="B12" s="255"/>
      <c r="C12" s="444">
        <f>INT($C$6)+3</f>
        <v>4</v>
      </c>
      <c r="D12" s="256"/>
      <c r="E12" s="328"/>
      <c r="F12" s="328"/>
      <c r="G12" s="256"/>
      <c r="H12" s="270"/>
      <c r="I12" s="270"/>
      <c r="J12" s="270" t="s">
        <v>393</v>
      </c>
      <c r="K12" s="447" t="s">
        <v>394</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9" hidden="1" customHeight="1" outlineLevel="3" collapsed="1" x14ac:dyDescent="0.35">
      <c r="A13" s="246"/>
      <c r="B13" s="255" t="s">
        <v>395</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3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35">
      <c r="A15" s="246"/>
      <c r="B15" s="255" t="s">
        <v>396</v>
      </c>
      <c r="C15" s="444">
        <f>INT(MAX($C$16:$C$31))+1</f>
        <v>5</v>
      </c>
      <c r="D15" s="271" t="s">
        <v>397</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15" customHeight="1" outlineLevel="1" x14ac:dyDescent="0.35">
      <c r="A16" s="246"/>
      <c r="B16" s="255"/>
      <c r="C16" s="444">
        <f>INT($C$6)+1.005</f>
        <v>2.0049999999999999</v>
      </c>
      <c r="D16" s="271" t="s">
        <v>398</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35">
      <c r="A17" s="246"/>
      <c r="B17" s="255"/>
      <c r="C17" s="444">
        <f>INT($C$6)+1</f>
        <v>2</v>
      </c>
      <c r="D17" s="271"/>
      <c r="E17" s="328"/>
      <c r="F17" s="328"/>
      <c r="G17" s="271"/>
      <c r="H17" s="450" t="s">
        <v>399</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35">
      <c r="A18" s="246"/>
      <c r="B18" s="255"/>
      <c r="C18" s="444">
        <f>INT($C$6)+1.045</f>
        <v>2.0449999999999999</v>
      </c>
      <c r="D18" s="271"/>
      <c r="E18" s="328"/>
      <c r="F18" s="328"/>
      <c r="G18" s="271"/>
      <c r="H18" s="276" t="s">
        <v>400</v>
      </c>
      <c r="I18" s="276"/>
      <c r="J18" s="533">
        <v>44526.325755208301</v>
      </c>
      <c r="K18" s="1000" t="s">
        <v>961</v>
      </c>
      <c r="L18" s="1001"/>
      <c r="M18" s="1001"/>
      <c r="N18" s="1001"/>
      <c r="O18" s="1001"/>
      <c r="P18" s="1001"/>
      <c r="Q18" s="1001"/>
      <c r="R18" s="1001"/>
      <c r="S18" s="1001"/>
      <c r="T18" s="1001"/>
      <c r="U18" s="1001"/>
      <c r="V18" s="1001"/>
      <c r="W18" s="1001"/>
      <c r="X18" s="1001"/>
      <c r="Y18" s="1001"/>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3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3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35">
      <c r="A21" s="246"/>
      <c r="B21" s="255"/>
      <c r="C21" s="444">
        <f>INT($C$6)+1.045</f>
        <v>2.0449999999999999</v>
      </c>
      <c r="D21" s="271"/>
      <c r="E21" s="328"/>
      <c r="F21" s="328"/>
      <c r="G21" s="271"/>
      <c r="H21" s="276" t="s">
        <v>401</v>
      </c>
      <c r="I21" s="276"/>
      <c r="J21" s="532">
        <v>45081.620505671301</v>
      </c>
      <c r="K21" s="1002" t="s">
        <v>1204</v>
      </c>
      <c r="L21" s="1003"/>
      <c r="M21" s="1003"/>
      <c r="N21" s="1003"/>
      <c r="O21" s="1003"/>
      <c r="P21" s="1003"/>
      <c r="Q21" s="1003"/>
      <c r="R21" s="1003"/>
      <c r="S21" s="1003"/>
      <c r="T21" s="1003"/>
      <c r="U21" s="1003"/>
      <c r="V21" s="1003"/>
      <c r="W21" s="1003"/>
      <c r="X21" s="1003"/>
      <c r="Y21" s="1004"/>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3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3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15" hidden="1" customHeight="1" outlineLevel="3" x14ac:dyDescent="0.3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402</v>
      </c>
      <c r="SK24" s="258"/>
      <c r="SL24" s="246"/>
      <c r="SM24" s="246"/>
      <c r="SN24" s="246"/>
    </row>
    <row r="25" spans="1:508" ht="5.15" hidden="1" customHeight="1" outlineLevel="3" x14ac:dyDescent="0.35">
      <c r="A25" s="246"/>
      <c r="B25" s="255"/>
      <c r="C25" s="444">
        <f>INT($C$6)+3.005</f>
        <v>4.0049999999999999</v>
      </c>
      <c r="D25" s="271" t="s">
        <v>398</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35">
      <c r="A26" s="246"/>
      <c r="B26" s="255"/>
      <c r="C26" s="444">
        <f>INT($C$6)+3</f>
        <v>4</v>
      </c>
      <c r="D26" s="271"/>
      <c r="E26" s="328"/>
      <c r="F26" s="328"/>
      <c r="G26" s="271"/>
      <c r="H26" s="450" t="s">
        <v>403</v>
      </c>
      <c r="I26" s="450"/>
      <c r="J26" s="278" t="s">
        <v>404</v>
      </c>
      <c r="K26" s="279">
        <v>15</v>
      </c>
      <c r="L26" s="278" t="s">
        <v>405</v>
      </c>
      <c r="M26" s="279">
        <v>8.43</v>
      </c>
      <c r="N26" s="276" t="s">
        <v>406</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35">
      <c r="A27" s="246"/>
      <c r="B27" s="255"/>
      <c r="C27" s="444">
        <f>INT($C$6)+3</f>
        <v>4</v>
      </c>
      <c r="D27" s="271"/>
      <c r="E27" s="328"/>
      <c r="F27" s="328"/>
      <c r="G27" s="271"/>
      <c r="H27" s="276" t="s">
        <v>407</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35">
      <c r="A28" s="246"/>
      <c r="B28" s="255"/>
      <c r="C28" s="444">
        <f>INT($C$6)+3</f>
        <v>4</v>
      </c>
      <c r="D28" s="271"/>
      <c r="E28" s="328"/>
      <c r="F28" s="328"/>
      <c r="G28" s="271"/>
      <c r="H28" s="276" t="s">
        <v>408</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35">
      <c r="A29" s="246"/>
      <c r="B29" s="255"/>
      <c r="C29" s="444">
        <f>INT($C$6)+3</f>
        <v>4</v>
      </c>
      <c r="D29" s="271"/>
      <c r="E29" s="328"/>
      <c r="F29" s="328"/>
      <c r="G29" s="271"/>
      <c r="H29" s="276" t="s">
        <v>409</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35">
      <c r="A30" s="246"/>
      <c r="B30" s="255"/>
      <c r="C30" s="444">
        <f>INT($C$6)+3</f>
        <v>4</v>
      </c>
      <c r="D30" s="271"/>
      <c r="E30" s="328"/>
      <c r="F30" s="328"/>
      <c r="G30" s="271"/>
      <c r="H30" s="276" t="s">
        <v>410</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15" hidden="1" customHeight="1" outlineLevel="3" x14ac:dyDescent="0.3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402</v>
      </c>
      <c r="SK31" s="258"/>
      <c r="SL31" s="246"/>
      <c r="SM31" s="246"/>
      <c r="SN31" s="246"/>
    </row>
    <row r="32" spans="1:508" ht="5.15" hidden="1" customHeight="1" outlineLevel="2" x14ac:dyDescent="0.3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15" customHeight="1" outlineLevel="1" x14ac:dyDescent="0.3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15" customHeight="1" collapsed="1" x14ac:dyDescent="0.3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3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3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15" customHeight="1" collapsed="1" thickBot="1" x14ac:dyDescent="0.4">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15" hidden="1" customHeight="1" outlineLevel="1" collapsed="1" x14ac:dyDescent="0.3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3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49999999999999" customHeight="1" x14ac:dyDescent="0.35">
      <c r="A40" s="246"/>
      <c r="B40" s="255"/>
      <c r="C40" s="444">
        <v>1.02</v>
      </c>
      <c r="D40" s="259"/>
      <c r="E40" s="321" t="s">
        <v>389</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49999999999999" customHeight="1" outlineLevel="1" x14ac:dyDescent="0.35">
      <c r="A41" s="246"/>
      <c r="B41" s="255"/>
      <c r="C41" s="444">
        <f>INT($C$40)+1.02</f>
        <v>2.02</v>
      </c>
      <c r="D41" s="259"/>
      <c r="E41" s="321" t="s">
        <v>391</v>
      </c>
      <c r="F41" s="325">
        <v>1</v>
      </c>
      <c r="G41" s="264"/>
      <c r="H41" s="455" t="s">
        <v>953</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15" customHeight="1" outlineLevel="2" x14ac:dyDescent="0.3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35">
      <c r="A43" s="246"/>
      <c r="B43" s="255"/>
      <c r="C43" s="444">
        <f>INT($C$40)+2</f>
        <v>3</v>
      </c>
      <c r="D43" s="256"/>
      <c r="E43" s="328"/>
      <c r="F43" s="328"/>
      <c r="G43" s="256"/>
      <c r="H43" s="269"/>
      <c r="I43" s="269"/>
      <c r="J43" s="653" t="s">
        <v>956</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3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35">
      <c r="A45" s="246"/>
      <c r="B45" s="255"/>
      <c r="C45" s="444">
        <f>INT($C$40)+3</f>
        <v>4</v>
      </c>
      <c r="D45" s="256"/>
      <c r="E45" s="328"/>
      <c r="F45" s="328"/>
      <c r="G45" s="256"/>
      <c r="H45" s="270"/>
      <c r="I45" s="270"/>
      <c r="J45" s="456" t="s">
        <v>714</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35">
      <c r="A46" s="246"/>
      <c r="B46" s="255"/>
      <c r="C46" s="444">
        <f>INT($C$40)+3</f>
        <v>4</v>
      </c>
      <c r="D46" s="256"/>
      <c r="E46" s="328"/>
      <c r="F46" s="328"/>
      <c r="G46" s="256"/>
      <c r="H46" s="270"/>
      <c r="I46" s="270"/>
      <c r="J46" s="456" t="s">
        <v>715</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35">
      <c r="A47" s="246"/>
      <c r="B47" s="255"/>
      <c r="C47" s="444">
        <f>INT($C$40)+2</f>
        <v>3</v>
      </c>
      <c r="D47" s="256"/>
      <c r="E47" s="328"/>
      <c r="F47" s="328"/>
      <c r="G47" s="256"/>
      <c r="H47" s="270"/>
      <c r="I47" s="270" t="s">
        <v>716</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35">
      <c r="A48" s="246"/>
      <c r="B48" s="255"/>
      <c r="C48" s="444">
        <f>INT($C$40)+3</f>
        <v>4</v>
      </c>
      <c r="D48" s="256"/>
      <c r="E48" s="328"/>
      <c r="F48" s="328"/>
      <c r="G48" s="256"/>
      <c r="H48" s="270"/>
      <c r="I48" s="270"/>
      <c r="J48" s="456" t="s">
        <v>714</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35">
      <c r="A49" s="246"/>
      <c r="B49" s="255"/>
      <c r="C49" s="444">
        <f>INT($C$40)+3</f>
        <v>4</v>
      </c>
      <c r="D49" s="256"/>
      <c r="E49" s="328"/>
      <c r="F49" s="328"/>
      <c r="G49" s="256"/>
      <c r="H49" s="270"/>
      <c r="I49" s="270"/>
      <c r="J49" s="456" t="s">
        <v>715</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3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35">
      <c r="A51" s="246"/>
      <c r="B51" s="255"/>
      <c r="C51" s="444">
        <f>INT($C$40)+3</f>
        <v>4</v>
      </c>
      <c r="D51" s="256"/>
      <c r="E51" s="328"/>
      <c r="F51" s="328"/>
      <c r="G51" s="256"/>
      <c r="H51" s="270"/>
      <c r="I51" s="270"/>
      <c r="J51" s="456" t="s">
        <v>714</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35">
      <c r="A52" s="246"/>
      <c r="B52" s="255"/>
      <c r="C52" s="444">
        <f>INT($C$40)+3</f>
        <v>4</v>
      </c>
      <c r="D52" s="256"/>
      <c r="E52" s="328"/>
      <c r="F52" s="328"/>
      <c r="G52" s="256"/>
      <c r="H52" s="270"/>
      <c r="I52" s="270"/>
      <c r="J52" s="456" t="s">
        <v>715</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3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9" customHeight="1" outlineLevel="2" x14ac:dyDescent="0.35">
      <c r="A54" s="246"/>
      <c r="B54" s="255" t="s">
        <v>395</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35">
      <c r="A55" s="246"/>
      <c r="B55" s="255"/>
      <c r="C55" s="444">
        <f>INT(MAX($C$59:$C$123))+1</f>
        <v>5</v>
      </c>
      <c r="D55" s="271"/>
      <c r="E55" s="328"/>
      <c r="F55" s="328"/>
      <c r="G55" s="271"/>
      <c r="H55" s="328" t="s">
        <v>717</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35">
      <c r="A56" s="246"/>
      <c r="B56" s="255" t="s">
        <v>396</v>
      </c>
      <c r="C56" s="444">
        <f>INT(MAX($C$59:$C$123))+1</f>
        <v>5</v>
      </c>
      <c r="D56" s="271" t="s">
        <v>397</v>
      </c>
      <c r="E56" s="328"/>
      <c r="F56" s="328"/>
      <c r="G56" s="271"/>
      <c r="H56" s="328" t="s">
        <v>718</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4</v>
      </c>
      <c r="AU56" s="328">
        <f>MATCH(AU$44+4,Periods!$F$21:$F$31,1)-1</f>
        <v>4</v>
      </c>
      <c r="AV56" s="328">
        <f>MATCH(AV$44+4,Periods!$F$21:$F$31,1)-1</f>
        <v>4</v>
      </c>
      <c r="AW56" s="328">
        <f>MATCH(AW$44+4,Periods!$F$21:$F$31,1)-1</f>
        <v>5</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4</v>
      </c>
      <c r="CU56" s="738">
        <f t="shared" si="25"/>
        <v>4</v>
      </c>
      <c r="CV56" s="738">
        <f t="shared" si="25"/>
        <v>4</v>
      </c>
      <c r="CW56" s="738">
        <f t="shared" si="25"/>
        <v>5</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4</v>
      </c>
      <c r="EU56" s="738">
        <f t="shared" si="26"/>
        <v>4</v>
      </c>
      <c r="EV56" s="738">
        <f t="shared" si="26"/>
        <v>4</v>
      </c>
      <c r="EW56" s="738">
        <f t="shared" si="26"/>
        <v>5</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4</v>
      </c>
      <c r="GU56" s="738">
        <f t="shared" si="26"/>
        <v>4</v>
      </c>
      <c r="GV56" s="738">
        <f t="shared" si="26"/>
        <v>4</v>
      </c>
      <c r="GW56" s="738">
        <f t="shared" si="26"/>
        <v>5</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4</v>
      </c>
      <c r="IU56" s="738">
        <f t="shared" si="27"/>
        <v>4</v>
      </c>
      <c r="IV56" s="738">
        <f t="shared" si="27"/>
        <v>4</v>
      </c>
      <c r="IW56" s="738">
        <f t="shared" si="27"/>
        <v>5</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4</v>
      </c>
      <c r="KU56" s="738">
        <f t="shared" si="28"/>
        <v>4</v>
      </c>
      <c r="KV56" s="738">
        <f t="shared" si="28"/>
        <v>4</v>
      </c>
      <c r="KW56" s="738">
        <f t="shared" si="28"/>
        <v>5</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4</v>
      </c>
      <c r="MU56" s="738">
        <f t="shared" si="29"/>
        <v>4</v>
      </c>
      <c r="MV56" s="738">
        <f t="shared" si="29"/>
        <v>4</v>
      </c>
      <c r="MW56" s="738">
        <f t="shared" si="29"/>
        <v>5</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4</v>
      </c>
      <c r="OU56" s="738">
        <f t="shared" si="30"/>
        <v>4</v>
      </c>
      <c r="OV56" s="738">
        <f t="shared" si="30"/>
        <v>4</v>
      </c>
      <c r="OW56" s="738">
        <f t="shared" si="30"/>
        <v>5</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4</v>
      </c>
      <c r="QU56" s="738">
        <f t="shared" si="30"/>
        <v>4</v>
      </c>
      <c r="QV56" s="738">
        <f t="shared" si="30"/>
        <v>4</v>
      </c>
      <c r="QW56" s="738">
        <f t="shared" si="30"/>
        <v>5</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35">
      <c r="A57" s="246"/>
      <c r="B57" s="255"/>
      <c r="C57" s="444">
        <f>INT($C$40)+1</f>
        <v>2</v>
      </c>
      <c r="D57" s="271"/>
      <c r="E57" s="328"/>
      <c r="F57" s="328"/>
      <c r="G57" s="271"/>
      <c r="H57" s="331" t="s">
        <v>720</v>
      </c>
      <c r="I57" s="289" t="s">
        <v>960</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35">
      <c r="A58" s="246"/>
      <c r="B58" s="255"/>
      <c r="C58" s="444">
        <f>INT($C$40)+1</f>
        <v>2</v>
      </c>
      <c r="D58" s="271"/>
      <c r="E58" s="328"/>
      <c r="F58" s="328"/>
      <c r="G58" s="271"/>
      <c r="H58" s="458" t="s">
        <v>394</v>
      </c>
      <c r="I58" s="458" t="s">
        <v>176</v>
      </c>
      <c r="J58" s="261" t="s">
        <v>803</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15" customHeight="1" outlineLevel="3" x14ac:dyDescent="0.35">
      <c r="A59" s="246"/>
      <c r="B59" s="255"/>
      <c r="C59" s="444">
        <f>INT($C$40)+3.005</f>
        <v>4.0049999999999999</v>
      </c>
      <c r="D59" s="271" t="s">
        <v>398</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35">
      <c r="A60" s="246"/>
      <c r="B60" s="255"/>
      <c r="C60" s="444">
        <f>INT($C$40)+2</f>
        <v>3</v>
      </c>
      <c r="D60" s="271"/>
      <c r="E60" s="322">
        <v>0</v>
      </c>
      <c r="F60" s="328"/>
      <c r="G60" s="271"/>
      <c r="H60" s="276" t="s">
        <v>853</v>
      </c>
      <c r="I60" s="292" t="s">
        <v>719</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3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3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35">
      <c r="A63" s="246"/>
      <c r="B63" s="255"/>
      <c r="C63" s="444">
        <f>INT($C$40)+2</f>
        <v>3</v>
      </c>
      <c r="D63" s="271"/>
      <c r="E63" s="322">
        <f>E60+1</f>
        <v>1</v>
      </c>
      <c r="F63" s="328"/>
      <c r="G63" s="271"/>
      <c r="H63" s="459" t="s">
        <v>856</v>
      </c>
      <c r="I63" s="460" t="s">
        <v>719</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3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3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35">
      <c r="A66" s="246"/>
      <c r="B66" s="255"/>
      <c r="C66" s="444">
        <f>INT($C$40)+2</f>
        <v>3</v>
      </c>
      <c r="D66" s="271"/>
      <c r="E66" s="322">
        <f>E63+1</f>
        <v>2</v>
      </c>
      <c r="F66" s="328"/>
      <c r="G66" s="271"/>
      <c r="H66" s="276" t="s">
        <v>857</v>
      </c>
      <c r="I66" s="292" t="s">
        <v>719</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3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3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35">
      <c r="A69" s="246"/>
      <c r="B69" s="255"/>
      <c r="C69" s="444">
        <f>INT($C$40)+2</f>
        <v>3</v>
      </c>
      <c r="D69" s="271"/>
      <c r="E69" s="322">
        <f>E66+1</f>
        <v>3</v>
      </c>
      <c r="F69" s="328"/>
      <c r="G69" s="271"/>
      <c r="H69" s="276" t="s">
        <v>858</v>
      </c>
      <c r="I69" s="292" t="s">
        <v>719</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3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3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35">
      <c r="A72" s="246"/>
      <c r="B72" s="255"/>
      <c r="C72" s="444">
        <f>INT($C$40)+2</f>
        <v>3</v>
      </c>
      <c r="D72" s="271"/>
      <c r="E72" s="322">
        <f>E69+1</f>
        <v>4</v>
      </c>
      <c r="F72" s="328"/>
      <c r="G72" s="271"/>
      <c r="H72" s="276" t="s">
        <v>855</v>
      </c>
      <c r="I72" s="292" t="s">
        <v>719</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3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3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35">
      <c r="A75" s="246"/>
      <c r="B75" s="255"/>
      <c r="C75" s="444">
        <f>INT($C$40)+2</f>
        <v>3</v>
      </c>
      <c r="D75" s="271"/>
      <c r="E75" s="322">
        <f>E72+1</f>
        <v>5</v>
      </c>
      <c r="F75" s="328"/>
      <c r="G75" s="271"/>
      <c r="H75" s="276" t="s">
        <v>859</v>
      </c>
      <c r="I75" s="292" t="s">
        <v>719</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3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3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35">
      <c r="A78" s="246"/>
      <c r="B78" s="255"/>
      <c r="C78" s="444">
        <f>INT($C$40)+2</f>
        <v>3</v>
      </c>
      <c r="D78" s="271"/>
      <c r="E78" s="322">
        <f>E75+1</f>
        <v>6</v>
      </c>
      <c r="F78" s="328"/>
      <c r="G78" s="271"/>
      <c r="H78" s="276" t="s">
        <v>854</v>
      </c>
      <c r="I78" s="292" t="s">
        <v>719</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3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3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35">
      <c r="A81" s="246"/>
      <c r="B81" s="255"/>
      <c r="C81" s="444">
        <f>INT($C$40)+2</f>
        <v>3</v>
      </c>
      <c r="D81" s="271"/>
      <c r="E81" s="322">
        <f>E78+1</f>
        <v>7</v>
      </c>
      <c r="F81" s="328"/>
      <c r="G81" s="271"/>
      <c r="H81" s="459" t="s">
        <v>860</v>
      </c>
      <c r="I81" s="460" t="s">
        <v>719</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3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3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35">
      <c r="A84" s="246"/>
      <c r="B84" s="255"/>
      <c r="C84" s="444">
        <f>INT($C$40)+2</f>
        <v>3</v>
      </c>
      <c r="D84" s="271"/>
      <c r="E84" s="322">
        <f>E81+1</f>
        <v>8</v>
      </c>
      <c r="F84" s="328"/>
      <c r="G84" s="271"/>
      <c r="H84" s="276" t="s">
        <v>861</v>
      </c>
      <c r="I84" s="292" t="s">
        <v>719</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3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3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35">
      <c r="A87" s="246"/>
      <c r="B87" s="255"/>
      <c r="C87" s="444">
        <f>INT($C$40)+2</f>
        <v>3</v>
      </c>
      <c r="D87" s="271"/>
      <c r="E87" s="322">
        <f>E84+1</f>
        <v>9</v>
      </c>
      <c r="F87" s="328"/>
      <c r="G87" s="271"/>
      <c r="H87" s="276" t="s">
        <v>862</v>
      </c>
      <c r="I87" s="292" t="s">
        <v>719</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3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3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35">
      <c r="A90" s="246"/>
      <c r="B90" s="255"/>
      <c r="C90" s="444">
        <f>INT($C$40)+2</f>
        <v>3</v>
      </c>
      <c r="D90" s="271"/>
      <c r="E90" s="322">
        <f>E87+1</f>
        <v>10</v>
      </c>
      <c r="F90" s="328"/>
      <c r="G90" s="271"/>
      <c r="H90" s="276" t="s">
        <v>863</v>
      </c>
      <c r="I90" s="292" t="s">
        <v>719</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3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3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35">
      <c r="A93" s="246"/>
      <c r="B93" s="255"/>
      <c r="C93" s="444">
        <f>INT($C$40)+2</f>
        <v>3</v>
      </c>
      <c r="D93" s="271"/>
      <c r="E93" s="322">
        <f>E90+1</f>
        <v>11</v>
      </c>
      <c r="F93" s="328"/>
      <c r="G93" s="271"/>
      <c r="H93" s="276" t="s">
        <v>864</v>
      </c>
      <c r="I93" s="292" t="s">
        <v>719</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3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3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35">
      <c r="A96" s="246"/>
      <c r="B96" s="255"/>
      <c r="C96" s="444">
        <f>INT($C$40)+2</f>
        <v>3</v>
      </c>
      <c r="D96" s="271"/>
      <c r="E96" s="322">
        <f>E93+1</f>
        <v>12</v>
      </c>
      <c r="F96" s="328"/>
      <c r="G96" s="271"/>
      <c r="H96" s="276" t="s">
        <v>865</v>
      </c>
      <c r="I96" s="292" t="s">
        <v>719</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3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3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35">
      <c r="A99" s="246"/>
      <c r="B99" s="255"/>
      <c r="C99" s="444">
        <f>INT($C$40)+2</f>
        <v>3</v>
      </c>
      <c r="D99" s="271"/>
      <c r="E99" s="322">
        <f>E96+1</f>
        <v>13</v>
      </c>
      <c r="F99" s="328"/>
      <c r="G99" s="271"/>
      <c r="H99" s="459" t="s">
        <v>866</v>
      </c>
      <c r="I99" s="460" t="s">
        <v>719</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3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3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35">
      <c r="A102" s="246"/>
      <c r="B102" s="255"/>
      <c r="C102" s="444">
        <f>INT($C$40)+2</f>
        <v>3</v>
      </c>
      <c r="D102" s="271"/>
      <c r="E102" s="322">
        <f>E99+1</f>
        <v>14</v>
      </c>
      <c r="F102" s="328"/>
      <c r="G102" s="271"/>
      <c r="H102" s="276" t="s">
        <v>867</v>
      </c>
      <c r="I102" s="292" t="s">
        <v>719</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3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3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35">
      <c r="A105" s="246"/>
      <c r="B105" s="255"/>
      <c r="C105" s="444">
        <f>INT($C$40)+2</f>
        <v>3</v>
      </c>
      <c r="D105" s="271"/>
      <c r="E105" s="322">
        <f>E102+1</f>
        <v>15</v>
      </c>
      <c r="F105" s="328"/>
      <c r="G105" s="271"/>
      <c r="H105" s="276" t="s">
        <v>868</v>
      </c>
      <c r="I105" s="292" t="s">
        <v>719</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3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3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35">
      <c r="A108" s="246"/>
      <c r="B108" s="255"/>
      <c r="C108" s="444">
        <f>INT($C$40)+2</f>
        <v>3</v>
      </c>
      <c r="D108" s="271"/>
      <c r="E108" s="322">
        <f>E105+1</f>
        <v>16</v>
      </c>
      <c r="F108" s="328"/>
      <c r="G108" s="271"/>
      <c r="H108" s="276" t="s">
        <v>869</v>
      </c>
      <c r="I108" s="292" t="s">
        <v>719</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3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3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35">
      <c r="A111" s="246"/>
      <c r="B111" s="255"/>
      <c r="C111" s="444">
        <f>INT($C$40)+2</f>
        <v>3</v>
      </c>
      <c r="D111" s="271"/>
      <c r="E111" s="322">
        <f>E108+1</f>
        <v>17</v>
      </c>
      <c r="F111" s="328"/>
      <c r="G111" s="271"/>
      <c r="H111" s="276" t="s">
        <v>870</v>
      </c>
      <c r="I111" s="292" t="s">
        <v>719</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3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3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35">
      <c r="A114" s="246"/>
      <c r="B114" s="255"/>
      <c r="C114" s="444">
        <f>INT($C$40)+2</f>
        <v>3</v>
      </c>
      <c r="D114" s="271"/>
      <c r="E114" s="322">
        <f>E111+1</f>
        <v>18</v>
      </c>
      <c r="F114" s="328"/>
      <c r="G114" s="271"/>
      <c r="H114" s="276" t="s">
        <v>871</v>
      </c>
      <c r="I114" s="292" t="s">
        <v>719</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3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3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35">
      <c r="A117" s="246"/>
      <c r="B117" s="255"/>
      <c r="C117" s="444">
        <f>INT($C$40)+2</f>
        <v>3</v>
      </c>
      <c r="D117" s="271"/>
      <c r="E117" s="322">
        <f>E114+1</f>
        <v>19</v>
      </c>
      <c r="F117" s="328"/>
      <c r="G117" s="271"/>
      <c r="H117" s="276" t="s">
        <v>872</v>
      </c>
      <c r="I117" s="292" t="s">
        <v>719</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3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3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35">
      <c r="A120" s="246"/>
      <c r="B120" s="255"/>
      <c r="C120" s="444">
        <f>INT($C$40)+2</f>
        <v>3</v>
      </c>
      <c r="D120" s="271"/>
      <c r="E120" s="322">
        <f>E117+1</f>
        <v>20</v>
      </c>
      <c r="F120" s="328"/>
      <c r="G120" s="271"/>
      <c r="H120" s="276" t="s">
        <v>873</v>
      </c>
      <c r="I120" s="292" t="s">
        <v>719</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3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3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15" customHeight="1" outlineLevel="2" x14ac:dyDescent="0.3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402</v>
      </c>
      <c r="SK123" s="258"/>
      <c r="SL123" s="246"/>
      <c r="SM123" s="246"/>
      <c r="SN123" s="246"/>
    </row>
    <row r="124" spans="1:508" outlineLevel="1" x14ac:dyDescent="0.35">
      <c r="A124" s="246"/>
      <c r="B124" s="255"/>
      <c r="C124" s="444">
        <f>INT($C$40)+1</f>
        <v>2</v>
      </c>
      <c r="D124" s="271"/>
      <c r="E124" s="328"/>
      <c r="F124" s="328"/>
      <c r="G124" s="271"/>
      <c r="H124" s="331" t="s">
        <v>955</v>
      </c>
      <c r="I124" s="655" t="s">
        <v>957</v>
      </c>
      <c r="J124" s="654" t="s">
        <v>745</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35">
      <c r="A125" s="246"/>
      <c r="B125" s="255"/>
      <c r="C125" s="444">
        <f>INT($C$40)+1</f>
        <v>2</v>
      </c>
      <c r="D125" s="271"/>
      <c r="E125" s="328"/>
      <c r="F125" s="328"/>
      <c r="G125" s="271"/>
      <c r="H125" s="458" t="s">
        <v>394</v>
      </c>
      <c r="I125" s="458" t="s">
        <v>176</v>
      </c>
      <c r="J125" s="654" t="s">
        <v>803</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15" customHeight="1" outlineLevel="3" x14ac:dyDescent="0.35">
      <c r="A126" s="246"/>
      <c r="B126" s="255"/>
      <c r="C126" s="444">
        <f>INT($C$40)+3.005</f>
        <v>4.0049999999999999</v>
      </c>
      <c r="D126" s="271" t="s">
        <v>398</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35">
      <c r="A127" s="246"/>
      <c r="B127" s="255"/>
      <c r="C127" s="444">
        <f t="shared" ref="C127:C147" si="41">INT($C$40)+2</f>
        <v>3</v>
      </c>
      <c r="D127" s="271"/>
      <c r="E127" s="322">
        <v>0</v>
      </c>
      <c r="F127" s="328"/>
      <c r="G127" s="271"/>
      <c r="H127" s="276" t="s">
        <v>853</v>
      </c>
      <c r="I127" s="292" t="s">
        <v>719</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35">
      <c r="A128" s="246"/>
      <c r="B128" s="255"/>
      <c r="C128" s="444">
        <f t="shared" si="41"/>
        <v>3</v>
      </c>
      <c r="D128" s="271"/>
      <c r="E128" s="322">
        <f t="shared" ref="E128:E147" si="42">E127+1</f>
        <v>1</v>
      </c>
      <c r="F128" s="328"/>
      <c r="G128" s="271"/>
      <c r="H128" s="459" t="s">
        <v>856</v>
      </c>
      <c r="I128" s="460" t="s">
        <v>719</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35">
      <c r="A129" s="246"/>
      <c r="B129" s="255"/>
      <c r="C129" s="444">
        <f t="shared" si="41"/>
        <v>3</v>
      </c>
      <c r="D129" s="271"/>
      <c r="E129" s="322">
        <f t="shared" si="42"/>
        <v>2</v>
      </c>
      <c r="F129" s="328"/>
      <c r="G129" s="271"/>
      <c r="H129" s="276" t="s">
        <v>857</v>
      </c>
      <c r="I129" s="292" t="s">
        <v>719</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35">
      <c r="A130" s="246"/>
      <c r="B130" s="255"/>
      <c r="C130" s="444">
        <f t="shared" si="41"/>
        <v>3</v>
      </c>
      <c r="D130" s="271"/>
      <c r="E130" s="322">
        <f t="shared" si="42"/>
        <v>3</v>
      </c>
      <c r="F130" s="328"/>
      <c r="G130" s="271"/>
      <c r="H130" s="276" t="s">
        <v>858</v>
      </c>
      <c r="I130" s="292" t="s">
        <v>719</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35">
      <c r="A131" s="246"/>
      <c r="B131" s="255"/>
      <c r="C131" s="444">
        <f t="shared" si="41"/>
        <v>3</v>
      </c>
      <c r="D131" s="271"/>
      <c r="E131" s="322">
        <f t="shared" si="42"/>
        <v>4</v>
      </c>
      <c r="F131" s="328"/>
      <c r="G131" s="271"/>
      <c r="H131" s="276" t="s">
        <v>855</v>
      </c>
      <c r="I131" s="292" t="s">
        <v>719</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35">
      <c r="A132" s="246"/>
      <c r="B132" s="255"/>
      <c r="C132" s="444">
        <f t="shared" si="41"/>
        <v>3</v>
      </c>
      <c r="D132" s="271"/>
      <c r="E132" s="322">
        <f t="shared" si="42"/>
        <v>5</v>
      </c>
      <c r="F132" s="328"/>
      <c r="G132" s="271"/>
      <c r="H132" s="276" t="s">
        <v>859</v>
      </c>
      <c r="I132" s="292" t="s">
        <v>719</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35">
      <c r="A133" s="246"/>
      <c r="B133" s="255"/>
      <c r="C133" s="444">
        <f t="shared" si="41"/>
        <v>3</v>
      </c>
      <c r="D133" s="271"/>
      <c r="E133" s="322">
        <f t="shared" si="42"/>
        <v>6</v>
      </c>
      <c r="F133" s="328"/>
      <c r="G133" s="271"/>
      <c r="H133" s="276" t="s">
        <v>854</v>
      </c>
      <c r="I133" s="292" t="s">
        <v>719</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35">
      <c r="A134" s="246"/>
      <c r="B134" s="255"/>
      <c r="C134" s="444">
        <f t="shared" si="41"/>
        <v>3</v>
      </c>
      <c r="D134" s="271"/>
      <c r="E134" s="322">
        <f t="shared" si="42"/>
        <v>7</v>
      </c>
      <c r="F134" s="328"/>
      <c r="G134" s="271"/>
      <c r="H134" s="459" t="s">
        <v>860</v>
      </c>
      <c r="I134" s="460" t="s">
        <v>719</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35">
      <c r="A135" s="246"/>
      <c r="B135" s="255"/>
      <c r="C135" s="444">
        <f t="shared" si="41"/>
        <v>3</v>
      </c>
      <c r="D135" s="271"/>
      <c r="E135" s="322">
        <f t="shared" si="42"/>
        <v>8</v>
      </c>
      <c r="F135" s="328"/>
      <c r="G135" s="271"/>
      <c r="H135" s="276" t="s">
        <v>861</v>
      </c>
      <c r="I135" s="292" t="s">
        <v>719</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35">
      <c r="A136" s="246"/>
      <c r="B136" s="255"/>
      <c r="C136" s="444">
        <f t="shared" si="41"/>
        <v>3</v>
      </c>
      <c r="D136" s="271"/>
      <c r="E136" s="322">
        <f t="shared" si="42"/>
        <v>9</v>
      </c>
      <c r="F136" s="328"/>
      <c r="G136" s="271"/>
      <c r="H136" s="276" t="s">
        <v>862</v>
      </c>
      <c r="I136" s="292" t="s">
        <v>719</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35">
      <c r="A137" s="246"/>
      <c r="B137" s="255"/>
      <c r="C137" s="444">
        <f t="shared" si="41"/>
        <v>3</v>
      </c>
      <c r="D137" s="271"/>
      <c r="E137" s="322">
        <f t="shared" si="42"/>
        <v>10</v>
      </c>
      <c r="F137" s="328"/>
      <c r="G137" s="271"/>
      <c r="H137" s="276" t="s">
        <v>863</v>
      </c>
      <c r="I137" s="292" t="s">
        <v>719</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35">
      <c r="A138" s="246"/>
      <c r="B138" s="255"/>
      <c r="C138" s="444">
        <f t="shared" si="41"/>
        <v>3</v>
      </c>
      <c r="D138" s="271"/>
      <c r="E138" s="322">
        <f t="shared" si="42"/>
        <v>11</v>
      </c>
      <c r="F138" s="328"/>
      <c r="G138" s="271"/>
      <c r="H138" s="276" t="s">
        <v>864</v>
      </c>
      <c r="I138" s="292" t="s">
        <v>719</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35">
      <c r="A139" s="246"/>
      <c r="B139" s="255"/>
      <c r="C139" s="444">
        <f t="shared" si="41"/>
        <v>3</v>
      </c>
      <c r="D139" s="271"/>
      <c r="E139" s="322">
        <f t="shared" si="42"/>
        <v>12</v>
      </c>
      <c r="F139" s="328"/>
      <c r="G139" s="271"/>
      <c r="H139" s="276" t="s">
        <v>865</v>
      </c>
      <c r="I139" s="292" t="s">
        <v>719</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35">
      <c r="A140" s="246"/>
      <c r="B140" s="255"/>
      <c r="C140" s="444">
        <f t="shared" si="41"/>
        <v>3</v>
      </c>
      <c r="D140" s="271"/>
      <c r="E140" s="322">
        <f t="shared" si="42"/>
        <v>13</v>
      </c>
      <c r="F140" s="328"/>
      <c r="G140" s="271"/>
      <c r="H140" s="459" t="s">
        <v>866</v>
      </c>
      <c r="I140" s="460" t="s">
        <v>719</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35">
      <c r="A141" s="246"/>
      <c r="B141" s="255"/>
      <c r="C141" s="444">
        <f t="shared" si="41"/>
        <v>3</v>
      </c>
      <c r="D141" s="271"/>
      <c r="E141" s="322">
        <f t="shared" si="42"/>
        <v>14</v>
      </c>
      <c r="F141" s="328"/>
      <c r="G141" s="271"/>
      <c r="H141" s="276" t="s">
        <v>867</v>
      </c>
      <c r="I141" s="292" t="s">
        <v>719</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35">
      <c r="A142" s="246"/>
      <c r="B142" s="255"/>
      <c r="C142" s="444">
        <f t="shared" si="41"/>
        <v>3</v>
      </c>
      <c r="D142" s="271"/>
      <c r="E142" s="322">
        <f t="shared" si="42"/>
        <v>15</v>
      </c>
      <c r="F142" s="328"/>
      <c r="G142" s="271"/>
      <c r="H142" s="276" t="s">
        <v>868</v>
      </c>
      <c r="I142" s="292" t="s">
        <v>719</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35">
      <c r="A143" s="246"/>
      <c r="B143" s="255"/>
      <c r="C143" s="444">
        <f t="shared" si="41"/>
        <v>3</v>
      </c>
      <c r="D143" s="271"/>
      <c r="E143" s="322">
        <f t="shared" si="42"/>
        <v>16</v>
      </c>
      <c r="F143" s="328"/>
      <c r="G143" s="271"/>
      <c r="H143" s="276" t="s">
        <v>869</v>
      </c>
      <c r="I143" s="292" t="s">
        <v>719</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35">
      <c r="A144" s="246"/>
      <c r="B144" s="255"/>
      <c r="C144" s="444">
        <f t="shared" si="41"/>
        <v>3</v>
      </c>
      <c r="D144" s="271"/>
      <c r="E144" s="322">
        <f t="shared" si="42"/>
        <v>17</v>
      </c>
      <c r="F144" s="328"/>
      <c r="G144" s="271"/>
      <c r="H144" s="276" t="s">
        <v>870</v>
      </c>
      <c r="I144" s="292" t="s">
        <v>719</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35">
      <c r="A145" s="246"/>
      <c r="B145" s="255"/>
      <c r="C145" s="444">
        <f t="shared" si="41"/>
        <v>3</v>
      </c>
      <c r="D145" s="271"/>
      <c r="E145" s="322">
        <f t="shared" si="42"/>
        <v>18</v>
      </c>
      <c r="F145" s="328"/>
      <c r="G145" s="271"/>
      <c r="H145" s="276" t="s">
        <v>871</v>
      </c>
      <c r="I145" s="292" t="s">
        <v>719</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35">
      <c r="A146" s="246"/>
      <c r="B146" s="255"/>
      <c r="C146" s="444">
        <f t="shared" si="41"/>
        <v>3</v>
      </c>
      <c r="D146" s="271"/>
      <c r="E146" s="322">
        <f t="shared" si="42"/>
        <v>19</v>
      </c>
      <c r="F146" s="328"/>
      <c r="G146" s="271"/>
      <c r="H146" s="276" t="s">
        <v>872</v>
      </c>
      <c r="I146" s="292" t="s">
        <v>719</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35">
      <c r="A147" s="246"/>
      <c r="B147" s="255"/>
      <c r="C147" s="444">
        <f t="shared" si="41"/>
        <v>3</v>
      </c>
      <c r="D147" s="271"/>
      <c r="E147" s="322">
        <f t="shared" si="42"/>
        <v>20</v>
      </c>
      <c r="F147" s="328"/>
      <c r="G147" s="271"/>
      <c r="H147" s="276" t="s">
        <v>873</v>
      </c>
      <c r="I147" s="292" t="s">
        <v>719</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15" customHeight="1" outlineLevel="2" x14ac:dyDescent="0.3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402</v>
      </c>
      <c r="SK148" s="258"/>
      <c r="SL148" s="246"/>
      <c r="SM148" s="246"/>
      <c r="SN148" s="246"/>
    </row>
    <row r="149" spans="1:508" outlineLevel="1" x14ac:dyDescent="0.35">
      <c r="A149" s="246"/>
      <c r="B149" s="255"/>
      <c r="C149" s="444">
        <f>INT($C$40)+1</f>
        <v>2</v>
      </c>
      <c r="D149" s="271"/>
      <c r="E149" s="328"/>
      <c r="F149" s="328"/>
      <c r="G149" s="271"/>
      <c r="H149" s="331" t="s">
        <v>721</v>
      </c>
      <c r="I149" s="289"/>
      <c r="J149" s="289" t="s">
        <v>730</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35">
      <c r="A150" s="246"/>
      <c r="B150" s="255"/>
      <c r="C150" s="444">
        <f>INT($C$40)+1</f>
        <v>2</v>
      </c>
      <c r="D150" s="271"/>
      <c r="E150" s="328"/>
      <c r="F150" s="328"/>
      <c r="G150" s="271"/>
      <c r="H150" s="458" t="s">
        <v>580</v>
      </c>
      <c r="I150" s="458" t="s">
        <v>722</v>
      </c>
      <c r="J150" s="261" t="s">
        <v>803</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15" customHeight="1" outlineLevel="3" x14ac:dyDescent="0.35">
      <c r="A151" s="246"/>
      <c r="B151" s="255"/>
      <c r="C151" s="444">
        <f>INT($C$40)+3.005</f>
        <v>4.0049999999999999</v>
      </c>
      <c r="D151" s="271" t="s">
        <v>398</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35">
      <c r="A152" s="246"/>
      <c r="B152" s="255"/>
      <c r="C152" s="444">
        <f>INT($C$40)+2</f>
        <v>3</v>
      </c>
      <c r="D152" s="271"/>
      <c r="E152" s="322">
        <v>0</v>
      </c>
      <c r="F152" s="328"/>
      <c r="G152" s="271"/>
      <c r="H152" s="563"/>
      <c r="I152" s="583" t="s">
        <v>899</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35">
      <c r="A153" s="246"/>
      <c r="B153" s="255"/>
      <c r="C153" s="444">
        <f>INT($C$40)+2</f>
        <v>3</v>
      </c>
      <c r="D153" s="271"/>
      <c r="E153" s="322">
        <f>E152+1</f>
        <v>1</v>
      </c>
      <c r="F153" s="328"/>
      <c r="G153" s="271"/>
      <c r="H153" s="564" t="str">
        <f>Sheep!$H$251&amp;" Merino BBB"</f>
        <v>Aut Merino BBB</v>
      </c>
      <c r="I153" s="564" t="s">
        <v>890</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35">
      <c r="A154" s="246"/>
      <c r="B154" s="255"/>
      <c r="C154" s="444">
        <f t="shared" ref="C154:C166" si="44">INT($C$40)+3</f>
        <v>4</v>
      </c>
      <c r="D154" s="271"/>
      <c r="E154" s="322">
        <f t="shared" ref="E154:E217" si="45">E153+1</f>
        <v>2</v>
      </c>
      <c r="F154" s="328"/>
      <c r="G154" s="271"/>
      <c r="H154" s="566"/>
      <c r="I154" s="584" t="s">
        <v>891</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35">
      <c r="A155" s="246"/>
      <c r="B155" s="255"/>
      <c r="C155" s="444">
        <f t="shared" si="44"/>
        <v>4</v>
      </c>
      <c r="D155" s="271"/>
      <c r="E155" s="322">
        <f t="shared" si="45"/>
        <v>3</v>
      </c>
      <c r="F155" s="328"/>
      <c r="G155" s="271"/>
      <c r="H155" s="566"/>
      <c r="I155" s="581" t="s">
        <v>893</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35">
      <c r="A156" s="246"/>
      <c r="B156" s="255"/>
      <c r="C156" s="444">
        <f t="shared" si="44"/>
        <v>4</v>
      </c>
      <c r="D156" s="271"/>
      <c r="E156" s="322">
        <f t="shared" si="45"/>
        <v>4</v>
      </c>
      <c r="F156" s="328"/>
      <c r="G156" s="271"/>
      <c r="H156" s="566"/>
      <c r="I156" s="584" t="s">
        <v>892</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35">
      <c r="A157" s="246"/>
      <c r="B157" s="255"/>
      <c r="C157" s="444">
        <f t="shared" si="44"/>
        <v>4</v>
      </c>
      <c r="D157" s="271"/>
      <c r="E157" s="322">
        <f t="shared" si="45"/>
        <v>5</v>
      </c>
      <c r="F157" s="328"/>
      <c r="G157" s="271"/>
      <c r="H157" s="566"/>
      <c r="I157" s="581" t="s">
        <v>894</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35">
      <c r="A158" s="246"/>
      <c r="B158" s="255"/>
      <c r="C158" s="444">
        <f t="shared" si="44"/>
        <v>4</v>
      </c>
      <c r="D158" s="271"/>
      <c r="E158" s="322">
        <f t="shared" si="45"/>
        <v>6</v>
      </c>
      <c r="F158" s="328"/>
      <c r="G158" s="271"/>
      <c r="H158" s="566"/>
      <c r="I158" s="581" t="s">
        <v>897</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35">
      <c r="A159" s="246"/>
      <c r="B159" s="255"/>
      <c r="C159" s="444">
        <f t="shared" si="44"/>
        <v>4</v>
      </c>
      <c r="D159" s="271"/>
      <c r="E159" s="322">
        <f t="shared" si="45"/>
        <v>7</v>
      </c>
      <c r="F159" s="328"/>
      <c r="G159" s="271"/>
      <c r="H159" s="566"/>
      <c r="I159" s="584" t="s">
        <v>898</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35">
      <c r="A160" s="246"/>
      <c r="B160" s="255"/>
      <c r="C160" s="444">
        <f t="shared" si="44"/>
        <v>4</v>
      </c>
      <c r="D160" s="271"/>
      <c r="E160" s="322">
        <f t="shared" si="45"/>
        <v>8</v>
      </c>
      <c r="F160" s="328"/>
      <c r="G160" s="271"/>
      <c r="H160" s="566"/>
      <c r="I160" s="581" t="s">
        <v>894</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35">
      <c r="A161" s="246"/>
      <c r="B161" s="255"/>
      <c r="C161" s="444">
        <f t="shared" si="44"/>
        <v>4</v>
      </c>
      <c r="D161" s="271"/>
      <c r="E161" s="322">
        <f t="shared" si="45"/>
        <v>9</v>
      </c>
      <c r="F161" s="328"/>
      <c r="G161" s="271"/>
      <c r="H161" s="566"/>
      <c r="I161" s="581" t="s">
        <v>895</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35">
      <c r="A162" s="246"/>
      <c r="B162" s="255"/>
      <c r="C162" s="444">
        <f t="shared" si="44"/>
        <v>4</v>
      </c>
      <c r="D162" s="271"/>
      <c r="E162" s="322">
        <f t="shared" si="45"/>
        <v>10</v>
      </c>
      <c r="F162" s="328"/>
      <c r="G162" s="271"/>
      <c r="H162" s="566"/>
      <c r="I162" s="581" t="s">
        <v>896</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35">
      <c r="A163" s="246"/>
      <c r="B163" s="255"/>
      <c r="C163" s="444">
        <f t="shared" si="44"/>
        <v>4</v>
      </c>
      <c r="D163" s="271"/>
      <c r="E163" s="322">
        <f t="shared" si="45"/>
        <v>11</v>
      </c>
      <c r="F163" s="328"/>
      <c r="G163" s="271"/>
      <c r="H163" s="566"/>
      <c r="I163" s="584" t="s">
        <v>902</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35">
      <c r="A164" s="246"/>
      <c r="B164" s="255"/>
      <c r="C164" s="444">
        <f t="shared" si="44"/>
        <v>4</v>
      </c>
      <c r="D164" s="271"/>
      <c r="E164" s="322">
        <f t="shared" si="45"/>
        <v>12</v>
      </c>
      <c r="F164" s="328"/>
      <c r="G164" s="271"/>
      <c r="H164" s="566"/>
      <c r="I164" s="581" t="s">
        <v>894</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35">
      <c r="A165" s="246"/>
      <c r="B165" s="255"/>
      <c r="C165" s="444">
        <f t="shared" si="44"/>
        <v>4</v>
      </c>
      <c r="D165" s="271"/>
      <c r="E165" s="322">
        <f t="shared" si="45"/>
        <v>13</v>
      </c>
      <c r="F165" s="328"/>
      <c r="G165" s="271"/>
      <c r="H165" s="566"/>
      <c r="I165" s="581" t="s">
        <v>895</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35">
      <c r="A166" s="246"/>
      <c r="B166" s="255"/>
      <c r="C166" s="444">
        <f t="shared" si="44"/>
        <v>4</v>
      </c>
      <c r="D166" s="271"/>
      <c r="E166" s="322">
        <f t="shared" si="45"/>
        <v>14</v>
      </c>
      <c r="F166" s="328"/>
      <c r="G166" s="271"/>
      <c r="H166" s="568"/>
      <c r="I166" s="582" t="s">
        <v>896</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35">
      <c r="A167" s="246"/>
      <c r="B167" s="255"/>
      <c r="C167" s="444">
        <f>INT($C$40)+2</f>
        <v>3</v>
      </c>
      <c r="D167" s="271"/>
      <c r="E167" s="322">
        <f t="shared" si="45"/>
        <v>15</v>
      </c>
      <c r="F167" s="328"/>
      <c r="G167" s="271"/>
      <c r="H167" s="564"/>
      <c r="I167" s="564" t="s">
        <v>590</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35">
      <c r="A168" s="246"/>
      <c r="B168" s="255"/>
      <c r="C168" s="444">
        <f>INT($C$40)+3</f>
        <v>4</v>
      </c>
      <c r="D168" s="271"/>
      <c r="E168" s="322">
        <f t="shared" si="45"/>
        <v>16</v>
      </c>
      <c r="F168" s="328"/>
      <c r="G168" s="271"/>
      <c r="H168" s="566"/>
      <c r="I168" s="566" t="s">
        <v>591</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35">
      <c r="A169" s="246"/>
      <c r="B169" s="255"/>
      <c r="C169" s="444">
        <f>INT($C$40)+3</f>
        <v>4</v>
      </c>
      <c r="D169" s="271"/>
      <c r="E169" s="322">
        <f t="shared" si="45"/>
        <v>17</v>
      </c>
      <c r="F169" s="328"/>
      <c r="G169" s="271"/>
      <c r="H169" s="566"/>
      <c r="I169" s="566" t="s">
        <v>592</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35">
      <c r="A170" s="246"/>
      <c r="B170" s="255"/>
      <c r="C170" s="444">
        <f>INT($C$40)+3</f>
        <v>4</v>
      </c>
      <c r="D170" s="271"/>
      <c r="E170" s="322">
        <f t="shared" si="45"/>
        <v>18</v>
      </c>
      <c r="F170" s="328"/>
      <c r="G170" s="271"/>
      <c r="H170" s="570"/>
      <c r="I170" s="570" t="s">
        <v>723</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35">
      <c r="A171" s="246"/>
      <c r="B171" s="255"/>
      <c r="C171" s="444">
        <f>INT($C$40)+2</f>
        <v>3</v>
      </c>
      <c r="D171" s="271"/>
      <c r="E171" s="322">
        <f t="shared" si="45"/>
        <v>19</v>
      </c>
      <c r="F171" s="328"/>
      <c r="G171" s="271"/>
      <c r="H171" s="572"/>
      <c r="I171" s="572" t="s">
        <v>724</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35">
      <c r="A172" s="246"/>
      <c r="B172" s="255"/>
      <c r="C172" s="444">
        <f>INT($C$40)+2</f>
        <v>3</v>
      </c>
      <c r="D172" s="271"/>
      <c r="E172" s="322">
        <f t="shared" si="45"/>
        <v>20</v>
      </c>
      <c r="F172" s="328"/>
      <c r="G172" s="271"/>
      <c r="H172" s="462"/>
      <c r="I172" s="462" t="s">
        <v>725</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35">
      <c r="A173" s="246"/>
      <c r="B173" s="255"/>
      <c r="C173" s="444">
        <f>INT($C$40)+3</f>
        <v>4</v>
      </c>
      <c r="D173" s="271"/>
      <c r="E173" s="322">
        <f t="shared" si="45"/>
        <v>21</v>
      </c>
      <c r="F173" s="328"/>
      <c r="G173" s="271"/>
      <c r="H173" s="511"/>
      <c r="I173" s="511" t="s">
        <v>726</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35">
      <c r="A174" s="246"/>
      <c r="B174" s="255"/>
      <c r="C174" s="444">
        <f>INT($C$40)+2</f>
        <v>3</v>
      </c>
      <c r="D174" s="271"/>
      <c r="E174" s="322">
        <f t="shared" si="45"/>
        <v>22</v>
      </c>
      <c r="F174" s="328"/>
      <c r="G174" s="271"/>
      <c r="H174" s="512"/>
      <c r="I174" s="512" t="s">
        <v>727</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35">
      <c r="A175" s="246"/>
      <c r="B175" s="255"/>
      <c r="C175" s="444">
        <f>INT($C$40)+3</f>
        <v>4</v>
      </c>
      <c r="D175" s="271"/>
      <c r="E175" s="322">
        <f t="shared" si="45"/>
        <v>23</v>
      </c>
      <c r="F175" s="328"/>
      <c r="G175" s="271"/>
      <c r="H175" s="344"/>
      <c r="I175" s="344" t="s">
        <v>728</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35">
      <c r="A176" s="246"/>
      <c r="B176" s="255"/>
      <c r="C176" s="444">
        <f>INT($C$40)+2</f>
        <v>3</v>
      </c>
      <c r="D176" s="271"/>
      <c r="E176" s="322">
        <f t="shared" si="45"/>
        <v>24</v>
      </c>
      <c r="F176" s="328"/>
      <c r="G176" s="271"/>
      <c r="H176" s="572"/>
      <c r="I176" s="572" t="s">
        <v>729</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35">
      <c r="A177" s="246"/>
      <c r="B177" s="255"/>
      <c r="C177" s="444">
        <f>INT($C$40)+2</f>
        <v>3</v>
      </c>
      <c r="D177" s="271"/>
      <c r="E177" s="322">
        <f t="shared" si="45"/>
        <v>25</v>
      </c>
      <c r="F177" s="328"/>
      <c r="G177" s="271"/>
      <c r="H177" s="564" t="str">
        <f>Sheep!$H$252&amp;" Merino BBB"</f>
        <v>Win Merino BBB</v>
      </c>
      <c r="I177" s="564" t="s">
        <v>890</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35">
      <c r="A178" s="246"/>
      <c r="B178" s="255"/>
      <c r="C178" s="444">
        <f t="shared" ref="C178:C190" si="64">INT($C$40)+3</f>
        <v>4</v>
      </c>
      <c r="D178" s="271"/>
      <c r="E178" s="322">
        <f t="shared" si="45"/>
        <v>26</v>
      </c>
      <c r="F178" s="328"/>
      <c r="G178" s="271"/>
      <c r="H178" s="566"/>
      <c r="I178" s="584" t="s">
        <v>891</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35">
      <c r="A179" s="246"/>
      <c r="B179" s="255"/>
      <c r="C179" s="444">
        <f t="shared" si="64"/>
        <v>4</v>
      </c>
      <c r="D179" s="271"/>
      <c r="E179" s="322">
        <f t="shared" si="45"/>
        <v>27</v>
      </c>
      <c r="F179" s="328"/>
      <c r="G179" s="271"/>
      <c r="H179" s="566"/>
      <c r="I179" s="581" t="s">
        <v>893</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35">
      <c r="A180" s="246"/>
      <c r="B180" s="255"/>
      <c r="C180" s="444">
        <f t="shared" si="64"/>
        <v>4</v>
      </c>
      <c r="D180" s="271"/>
      <c r="E180" s="322">
        <f t="shared" si="45"/>
        <v>28</v>
      </c>
      <c r="F180" s="328"/>
      <c r="G180" s="271"/>
      <c r="H180" s="566"/>
      <c r="I180" s="584" t="s">
        <v>892</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35">
      <c r="A181" s="246"/>
      <c r="B181" s="255"/>
      <c r="C181" s="444">
        <f t="shared" si="64"/>
        <v>4</v>
      </c>
      <c r="D181" s="271"/>
      <c r="E181" s="322">
        <f t="shared" si="45"/>
        <v>29</v>
      </c>
      <c r="F181" s="328"/>
      <c r="G181" s="271"/>
      <c r="H181" s="566"/>
      <c r="I181" s="581" t="s">
        <v>894</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35">
      <c r="A182" s="246"/>
      <c r="B182" s="255"/>
      <c r="C182" s="444">
        <f t="shared" si="64"/>
        <v>4</v>
      </c>
      <c r="D182" s="271"/>
      <c r="E182" s="322">
        <f t="shared" si="45"/>
        <v>30</v>
      </c>
      <c r="F182" s="328"/>
      <c r="G182" s="271"/>
      <c r="H182" s="566"/>
      <c r="I182" s="581" t="s">
        <v>897</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35">
      <c r="A183" s="246"/>
      <c r="B183" s="255"/>
      <c r="C183" s="444">
        <f t="shared" si="64"/>
        <v>4</v>
      </c>
      <c r="D183" s="271"/>
      <c r="E183" s="322">
        <f t="shared" si="45"/>
        <v>31</v>
      </c>
      <c r="F183" s="328"/>
      <c r="G183" s="271"/>
      <c r="H183" s="566"/>
      <c r="I183" s="584" t="s">
        <v>898</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35">
      <c r="A184" s="246"/>
      <c r="B184" s="255"/>
      <c r="C184" s="444">
        <f t="shared" si="64"/>
        <v>4</v>
      </c>
      <c r="D184" s="271"/>
      <c r="E184" s="322">
        <f t="shared" si="45"/>
        <v>32</v>
      </c>
      <c r="F184" s="328"/>
      <c r="G184" s="271"/>
      <c r="H184" s="566"/>
      <c r="I184" s="581" t="s">
        <v>894</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35">
      <c r="A185" s="246"/>
      <c r="B185" s="255"/>
      <c r="C185" s="444">
        <f t="shared" si="64"/>
        <v>4</v>
      </c>
      <c r="D185" s="271"/>
      <c r="E185" s="322">
        <f t="shared" si="45"/>
        <v>33</v>
      </c>
      <c r="F185" s="328"/>
      <c r="G185" s="271"/>
      <c r="H185" s="566"/>
      <c r="I185" s="581" t="s">
        <v>895</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35">
      <c r="A186" s="246"/>
      <c r="B186" s="255"/>
      <c r="C186" s="444">
        <f t="shared" si="64"/>
        <v>4</v>
      </c>
      <c r="D186" s="271"/>
      <c r="E186" s="322">
        <f t="shared" si="45"/>
        <v>34</v>
      </c>
      <c r="F186" s="328"/>
      <c r="G186" s="271"/>
      <c r="H186" s="566"/>
      <c r="I186" s="581" t="s">
        <v>896</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35">
      <c r="A187" s="246"/>
      <c r="B187" s="255"/>
      <c r="C187" s="444">
        <f t="shared" si="64"/>
        <v>4</v>
      </c>
      <c r="D187" s="271"/>
      <c r="E187" s="322">
        <f t="shared" si="45"/>
        <v>35</v>
      </c>
      <c r="F187" s="328"/>
      <c r="G187" s="271"/>
      <c r="H187" s="566"/>
      <c r="I187" s="584" t="s">
        <v>902</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35">
      <c r="A188" s="246"/>
      <c r="B188" s="255"/>
      <c r="C188" s="444">
        <f t="shared" si="64"/>
        <v>4</v>
      </c>
      <c r="D188" s="271"/>
      <c r="E188" s="322">
        <f t="shared" si="45"/>
        <v>36</v>
      </c>
      <c r="F188" s="328"/>
      <c r="G188" s="271"/>
      <c r="H188" s="566"/>
      <c r="I188" s="581" t="s">
        <v>894</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35">
      <c r="A189" s="246"/>
      <c r="B189" s="255"/>
      <c r="C189" s="444">
        <f t="shared" si="64"/>
        <v>4</v>
      </c>
      <c r="D189" s="271"/>
      <c r="E189" s="322">
        <f t="shared" si="45"/>
        <v>37</v>
      </c>
      <c r="F189" s="328"/>
      <c r="G189" s="271"/>
      <c r="H189" s="566"/>
      <c r="I189" s="581" t="s">
        <v>895</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35">
      <c r="A190" s="246"/>
      <c r="B190" s="255"/>
      <c r="C190" s="444">
        <f t="shared" si="64"/>
        <v>4</v>
      </c>
      <c r="D190" s="271"/>
      <c r="E190" s="322">
        <f t="shared" si="45"/>
        <v>38</v>
      </c>
      <c r="F190" s="328"/>
      <c r="G190" s="271"/>
      <c r="H190" s="568"/>
      <c r="I190" s="582" t="s">
        <v>896</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35">
      <c r="A191" s="246"/>
      <c r="B191" s="255"/>
      <c r="C191" s="444">
        <f>INT($C$40)+2</f>
        <v>3</v>
      </c>
      <c r="D191" s="271"/>
      <c r="E191" s="322">
        <f t="shared" si="45"/>
        <v>39</v>
      </c>
      <c r="F191" s="328"/>
      <c r="G191" s="271"/>
      <c r="H191" s="564"/>
      <c r="I191" s="564" t="s">
        <v>590</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35">
      <c r="A192" s="246"/>
      <c r="B192" s="255"/>
      <c r="C192" s="444">
        <f>INT($C$40)+3</f>
        <v>4</v>
      </c>
      <c r="D192" s="271"/>
      <c r="E192" s="322">
        <f t="shared" si="45"/>
        <v>40</v>
      </c>
      <c r="F192" s="328"/>
      <c r="G192" s="271"/>
      <c r="H192" s="566"/>
      <c r="I192" s="566" t="s">
        <v>591</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35">
      <c r="A193" s="246"/>
      <c r="B193" s="255"/>
      <c r="C193" s="444">
        <f>INT($C$40)+3</f>
        <v>4</v>
      </c>
      <c r="D193" s="271"/>
      <c r="E193" s="322">
        <f t="shared" si="45"/>
        <v>41</v>
      </c>
      <c r="F193" s="328"/>
      <c r="G193" s="271"/>
      <c r="H193" s="566"/>
      <c r="I193" s="566" t="s">
        <v>592</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35">
      <c r="A194" s="246"/>
      <c r="B194" s="255"/>
      <c r="C194" s="444">
        <f>INT($C$40)+3</f>
        <v>4</v>
      </c>
      <c r="D194" s="271"/>
      <c r="E194" s="322">
        <f t="shared" si="45"/>
        <v>42</v>
      </c>
      <c r="F194" s="328"/>
      <c r="G194" s="271"/>
      <c r="H194" s="570"/>
      <c r="I194" s="570" t="s">
        <v>723</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35">
      <c r="A195" s="246"/>
      <c r="B195" s="255"/>
      <c r="C195" s="444">
        <f>INT($C$40)+3</f>
        <v>4</v>
      </c>
      <c r="D195" s="271"/>
      <c r="E195" s="322">
        <f t="shared" si="45"/>
        <v>43</v>
      </c>
      <c r="F195" s="328"/>
      <c r="G195" s="271"/>
      <c r="H195" s="572"/>
      <c r="I195" s="572" t="s">
        <v>724</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35">
      <c r="A196" s="246"/>
      <c r="B196" s="255"/>
      <c r="C196" s="444">
        <f>INT($C$40)+2</f>
        <v>3</v>
      </c>
      <c r="D196" s="271"/>
      <c r="E196" s="322">
        <f t="shared" si="45"/>
        <v>44</v>
      </c>
      <c r="F196" s="328"/>
      <c r="G196" s="271"/>
      <c r="H196" s="462"/>
      <c r="I196" s="462" t="s">
        <v>725</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35">
      <c r="A197" s="246"/>
      <c r="B197" s="255"/>
      <c r="C197" s="444">
        <f>INT($C$40)+3</f>
        <v>4</v>
      </c>
      <c r="D197" s="271"/>
      <c r="E197" s="322">
        <f t="shared" si="45"/>
        <v>45</v>
      </c>
      <c r="F197" s="328"/>
      <c r="G197" s="271"/>
      <c r="H197" s="511"/>
      <c r="I197" s="511" t="s">
        <v>726</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35">
      <c r="A198" s="246"/>
      <c r="B198" s="255"/>
      <c r="C198" s="444">
        <f>INT($C$40)+2</f>
        <v>3</v>
      </c>
      <c r="D198" s="271"/>
      <c r="E198" s="322">
        <f t="shared" si="45"/>
        <v>46</v>
      </c>
      <c r="F198" s="328"/>
      <c r="G198" s="271"/>
      <c r="H198" s="512"/>
      <c r="I198" s="512" t="s">
        <v>727</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35">
      <c r="A199" s="246"/>
      <c r="B199" s="255"/>
      <c r="C199" s="444">
        <f>INT($C$40)+3</f>
        <v>4</v>
      </c>
      <c r="D199" s="271"/>
      <c r="E199" s="322">
        <f t="shared" si="45"/>
        <v>47</v>
      </c>
      <c r="F199" s="328"/>
      <c r="G199" s="271"/>
      <c r="H199" s="344"/>
      <c r="I199" s="344" t="s">
        <v>728</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35">
      <c r="A200" s="246"/>
      <c r="B200" s="255"/>
      <c r="C200" s="444">
        <f>INT($C$40)+3</f>
        <v>4</v>
      </c>
      <c r="D200" s="271"/>
      <c r="E200" s="322">
        <f t="shared" si="45"/>
        <v>48</v>
      </c>
      <c r="F200" s="328"/>
      <c r="G200" s="271"/>
      <c r="H200" s="572"/>
      <c r="I200" s="572" t="s">
        <v>729</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35">
      <c r="A201" s="246"/>
      <c r="B201" s="255"/>
      <c r="C201" s="444">
        <f>INT($C$40)+2</f>
        <v>3</v>
      </c>
      <c r="D201" s="271"/>
      <c r="E201" s="322">
        <f t="shared" si="45"/>
        <v>49</v>
      </c>
      <c r="F201" s="328"/>
      <c r="G201" s="271"/>
      <c r="H201" s="564" t="str">
        <f>Sheep!$H$253&amp;" Merino BBB"</f>
        <v>Spr Merino BBB</v>
      </c>
      <c r="I201" s="564" t="s">
        <v>890</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35">
      <c r="A202" s="246"/>
      <c r="B202" s="255"/>
      <c r="C202" s="444">
        <f t="shared" ref="C202:C214" si="82">INT($C$40)+3</f>
        <v>4</v>
      </c>
      <c r="D202" s="271"/>
      <c r="E202" s="322">
        <f t="shared" si="45"/>
        <v>50</v>
      </c>
      <c r="F202" s="328"/>
      <c r="G202" s="271"/>
      <c r="H202" s="566"/>
      <c r="I202" s="584" t="s">
        <v>891</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35">
      <c r="A203" s="246"/>
      <c r="B203" s="255"/>
      <c r="C203" s="444">
        <f t="shared" si="82"/>
        <v>4</v>
      </c>
      <c r="D203" s="271"/>
      <c r="E203" s="322">
        <f t="shared" si="45"/>
        <v>51</v>
      </c>
      <c r="F203" s="328"/>
      <c r="G203" s="271"/>
      <c r="H203" s="566"/>
      <c r="I203" s="581" t="s">
        <v>893</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35">
      <c r="A204" s="246"/>
      <c r="B204" s="255"/>
      <c r="C204" s="444">
        <f t="shared" si="82"/>
        <v>4</v>
      </c>
      <c r="D204" s="271"/>
      <c r="E204" s="322">
        <f t="shared" si="45"/>
        <v>52</v>
      </c>
      <c r="F204" s="328"/>
      <c r="G204" s="271"/>
      <c r="H204" s="566"/>
      <c r="I204" s="584" t="s">
        <v>892</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35">
      <c r="A205" s="246"/>
      <c r="B205" s="255"/>
      <c r="C205" s="444">
        <f t="shared" si="82"/>
        <v>4</v>
      </c>
      <c r="D205" s="271"/>
      <c r="E205" s="322">
        <f t="shared" si="45"/>
        <v>53</v>
      </c>
      <c r="F205" s="328"/>
      <c r="G205" s="271"/>
      <c r="H205" s="566"/>
      <c r="I205" s="581" t="s">
        <v>894</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35">
      <c r="A206" s="246"/>
      <c r="B206" s="255"/>
      <c r="C206" s="444">
        <f t="shared" si="82"/>
        <v>4</v>
      </c>
      <c r="D206" s="271"/>
      <c r="E206" s="322">
        <f t="shared" si="45"/>
        <v>54</v>
      </c>
      <c r="F206" s="328"/>
      <c r="G206" s="271"/>
      <c r="H206" s="566"/>
      <c r="I206" s="581" t="s">
        <v>897</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35">
      <c r="A207" s="246"/>
      <c r="B207" s="255"/>
      <c r="C207" s="444">
        <f t="shared" si="82"/>
        <v>4</v>
      </c>
      <c r="D207" s="271"/>
      <c r="E207" s="322">
        <f t="shared" si="45"/>
        <v>55</v>
      </c>
      <c r="F207" s="328"/>
      <c r="G207" s="271"/>
      <c r="H207" s="566"/>
      <c r="I207" s="584" t="s">
        <v>898</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35">
      <c r="A208" s="246"/>
      <c r="B208" s="255"/>
      <c r="C208" s="444">
        <f t="shared" si="82"/>
        <v>4</v>
      </c>
      <c r="D208" s="271"/>
      <c r="E208" s="322">
        <f t="shared" si="45"/>
        <v>56</v>
      </c>
      <c r="F208" s="328"/>
      <c r="G208" s="271"/>
      <c r="H208" s="566"/>
      <c r="I208" s="581" t="s">
        <v>894</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35">
      <c r="A209" s="246"/>
      <c r="B209" s="255"/>
      <c r="C209" s="444">
        <f t="shared" si="82"/>
        <v>4</v>
      </c>
      <c r="D209" s="271"/>
      <c r="E209" s="322">
        <f t="shared" si="45"/>
        <v>57</v>
      </c>
      <c r="F209" s="328"/>
      <c r="G209" s="271"/>
      <c r="H209" s="566"/>
      <c r="I209" s="581" t="s">
        <v>895</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35">
      <c r="A210" s="246"/>
      <c r="B210" s="255"/>
      <c r="C210" s="444">
        <f t="shared" si="82"/>
        <v>4</v>
      </c>
      <c r="D210" s="271"/>
      <c r="E210" s="322">
        <f t="shared" si="45"/>
        <v>58</v>
      </c>
      <c r="F210" s="328"/>
      <c r="G210" s="271"/>
      <c r="H210" s="566"/>
      <c r="I210" s="581" t="s">
        <v>896</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35">
      <c r="A211" s="246"/>
      <c r="B211" s="255"/>
      <c r="C211" s="444">
        <f t="shared" si="82"/>
        <v>4</v>
      </c>
      <c r="D211" s="271"/>
      <c r="E211" s="322">
        <f t="shared" si="45"/>
        <v>59</v>
      </c>
      <c r="F211" s="328"/>
      <c r="G211" s="271"/>
      <c r="H211" s="566"/>
      <c r="I211" s="584" t="s">
        <v>902</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35">
      <c r="A212" s="246"/>
      <c r="B212" s="255"/>
      <c r="C212" s="444">
        <f t="shared" si="82"/>
        <v>4</v>
      </c>
      <c r="D212" s="271"/>
      <c r="E212" s="322">
        <f t="shared" si="45"/>
        <v>60</v>
      </c>
      <c r="F212" s="328"/>
      <c r="G212" s="271"/>
      <c r="H212" s="566"/>
      <c r="I212" s="581" t="s">
        <v>894</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35">
      <c r="A213" s="246"/>
      <c r="B213" s="255"/>
      <c r="C213" s="444">
        <f t="shared" si="82"/>
        <v>4</v>
      </c>
      <c r="D213" s="271"/>
      <c r="E213" s="322">
        <f t="shared" si="45"/>
        <v>61</v>
      </c>
      <c r="F213" s="328"/>
      <c r="G213" s="271"/>
      <c r="H213" s="566"/>
      <c r="I213" s="581" t="s">
        <v>895</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35">
      <c r="A214" s="246"/>
      <c r="B214" s="255"/>
      <c r="C214" s="444">
        <f t="shared" si="82"/>
        <v>4</v>
      </c>
      <c r="D214" s="271"/>
      <c r="E214" s="322">
        <f t="shared" si="45"/>
        <v>62</v>
      </c>
      <c r="F214" s="328"/>
      <c r="G214" s="271"/>
      <c r="H214" s="568"/>
      <c r="I214" s="582" t="s">
        <v>896</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35">
      <c r="A215" s="246"/>
      <c r="B215" s="255"/>
      <c r="C215" s="444">
        <f>INT($C$40)+2</f>
        <v>3</v>
      </c>
      <c r="D215" s="271"/>
      <c r="E215" s="322">
        <f t="shared" si="45"/>
        <v>63</v>
      </c>
      <c r="F215" s="328"/>
      <c r="G215" s="271"/>
      <c r="H215" s="564"/>
      <c r="I215" s="564" t="s">
        <v>590</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35">
      <c r="A216" s="246"/>
      <c r="B216" s="255"/>
      <c r="C216" s="444">
        <f>INT($C$40)+3</f>
        <v>4</v>
      </c>
      <c r="D216" s="271"/>
      <c r="E216" s="322">
        <f t="shared" si="45"/>
        <v>64</v>
      </c>
      <c r="F216" s="328"/>
      <c r="G216" s="271"/>
      <c r="H216" s="566"/>
      <c r="I216" s="566" t="s">
        <v>591</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35">
      <c r="A217" s="246"/>
      <c r="B217" s="255"/>
      <c r="C217" s="444">
        <f>INT($C$40)+3</f>
        <v>4</v>
      </c>
      <c r="D217" s="271"/>
      <c r="E217" s="322">
        <f t="shared" si="45"/>
        <v>65</v>
      </c>
      <c r="F217" s="328"/>
      <c r="G217" s="271"/>
      <c r="H217" s="566"/>
      <c r="I217" s="566" t="s">
        <v>592</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35">
      <c r="A218" s="246"/>
      <c r="B218" s="255"/>
      <c r="C218" s="444">
        <f>INT($C$40)+3</f>
        <v>4</v>
      </c>
      <c r="D218" s="271"/>
      <c r="E218" s="322">
        <f t="shared" ref="E218:E281" si="100">E217+1</f>
        <v>66</v>
      </c>
      <c r="F218" s="328"/>
      <c r="G218" s="271"/>
      <c r="H218" s="570"/>
      <c r="I218" s="570" t="s">
        <v>723</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35">
      <c r="A219" s="246"/>
      <c r="B219" s="255"/>
      <c r="C219" s="444">
        <f>INT($C$40)+3</f>
        <v>4</v>
      </c>
      <c r="D219" s="271"/>
      <c r="E219" s="322">
        <f t="shared" si="100"/>
        <v>67</v>
      </c>
      <c r="F219" s="328"/>
      <c r="G219" s="271"/>
      <c r="H219" s="572"/>
      <c r="I219" s="572" t="s">
        <v>724</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35">
      <c r="A220" s="246"/>
      <c r="B220" s="255"/>
      <c r="C220" s="444">
        <f>INT($C$40)+2</f>
        <v>3</v>
      </c>
      <c r="D220" s="271"/>
      <c r="E220" s="322">
        <f t="shared" si="100"/>
        <v>68</v>
      </c>
      <c r="F220" s="328"/>
      <c r="G220" s="271"/>
      <c r="H220" s="462"/>
      <c r="I220" s="462" t="s">
        <v>725</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35">
      <c r="A221" s="246"/>
      <c r="B221" s="255"/>
      <c r="C221" s="444">
        <f>INT($C$40)+3</f>
        <v>4</v>
      </c>
      <c r="D221" s="271"/>
      <c r="E221" s="322">
        <f t="shared" si="100"/>
        <v>69</v>
      </c>
      <c r="F221" s="328"/>
      <c r="G221" s="271"/>
      <c r="H221" s="511"/>
      <c r="I221" s="511" t="s">
        <v>726</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35">
      <c r="A222" s="246"/>
      <c r="B222" s="255"/>
      <c r="C222" s="444">
        <f>INT($C$40)+2</f>
        <v>3</v>
      </c>
      <c r="D222" s="271"/>
      <c r="E222" s="322">
        <f t="shared" si="100"/>
        <v>70</v>
      </c>
      <c r="F222" s="328"/>
      <c r="G222" s="271"/>
      <c r="H222" s="512"/>
      <c r="I222" s="512" t="s">
        <v>727</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35">
      <c r="A223" s="246"/>
      <c r="B223" s="255"/>
      <c r="C223" s="444">
        <f>INT($C$40)+3</f>
        <v>4</v>
      </c>
      <c r="D223" s="271"/>
      <c r="E223" s="322">
        <f t="shared" si="100"/>
        <v>71</v>
      </c>
      <c r="F223" s="328"/>
      <c r="G223" s="271"/>
      <c r="H223" s="344"/>
      <c r="I223" s="344" t="s">
        <v>728</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35">
      <c r="A224" s="246"/>
      <c r="B224" s="255"/>
      <c r="C224" s="444">
        <f>INT($C$40)+3</f>
        <v>4</v>
      </c>
      <c r="D224" s="271"/>
      <c r="E224" s="322">
        <f t="shared" si="100"/>
        <v>72</v>
      </c>
      <c r="F224" s="328"/>
      <c r="G224" s="271"/>
      <c r="H224" s="572"/>
      <c r="I224" s="572" t="s">
        <v>729</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35">
      <c r="A225" s="246"/>
      <c r="B225" s="255"/>
      <c r="C225" s="444">
        <f>INT($C$40)+2</f>
        <v>3</v>
      </c>
      <c r="D225" s="271"/>
      <c r="E225" s="322">
        <f t="shared" si="100"/>
        <v>73</v>
      </c>
      <c r="F225" s="328"/>
      <c r="G225" s="271"/>
      <c r="H225" s="564" t="str">
        <f>Sheep!$H$251&amp;" Merino BBT"</f>
        <v>Aut Merino BBT</v>
      </c>
      <c r="I225" s="564" t="s">
        <v>890</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35">
      <c r="A226" s="246"/>
      <c r="B226" s="255"/>
      <c r="C226" s="444">
        <f t="shared" ref="C226:C238" si="102">INT($C$40)+3</f>
        <v>4</v>
      </c>
      <c r="D226" s="271"/>
      <c r="E226" s="322">
        <f t="shared" si="100"/>
        <v>74</v>
      </c>
      <c r="F226" s="328"/>
      <c r="G226" s="271"/>
      <c r="H226" s="566"/>
      <c r="I226" s="584" t="s">
        <v>891</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35">
      <c r="A227" s="246"/>
      <c r="B227" s="255"/>
      <c r="C227" s="444">
        <f t="shared" si="102"/>
        <v>4</v>
      </c>
      <c r="D227" s="271"/>
      <c r="E227" s="322">
        <f t="shared" si="100"/>
        <v>75</v>
      </c>
      <c r="F227" s="328"/>
      <c r="G227" s="271"/>
      <c r="H227" s="566"/>
      <c r="I227" s="581" t="s">
        <v>893</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35">
      <c r="A228" s="246"/>
      <c r="B228" s="255"/>
      <c r="C228" s="444">
        <f t="shared" si="102"/>
        <v>4</v>
      </c>
      <c r="D228" s="271"/>
      <c r="E228" s="322">
        <f t="shared" si="100"/>
        <v>76</v>
      </c>
      <c r="F228" s="328"/>
      <c r="G228" s="271"/>
      <c r="H228" s="566"/>
      <c r="I228" s="584" t="s">
        <v>892</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35">
      <c r="A229" s="246"/>
      <c r="B229" s="255"/>
      <c r="C229" s="444">
        <f t="shared" si="102"/>
        <v>4</v>
      </c>
      <c r="D229" s="271"/>
      <c r="E229" s="322">
        <f t="shared" si="100"/>
        <v>77</v>
      </c>
      <c r="F229" s="328"/>
      <c r="G229" s="271"/>
      <c r="H229" s="566"/>
      <c r="I229" s="581" t="s">
        <v>894</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35">
      <c r="A230" s="246"/>
      <c r="B230" s="255"/>
      <c r="C230" s="444">
        <f t="shared" si="102"/>
        <v>4</v>
      </c>
      <c r="D230" s="271"/>
      <c r="E230" s="322">
        <f t="shared" si="100"/>
        <v>78</v>
      </c>
      <c r="F230" s="328"/>
      <c r="G230" s="271"/>
      <c r="H230" s="566"/>
      <c r="I230" s="581" t="s">
        <v>897</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35">
      <c r="A231" s="246"/>
      <c r="B231" s="255"/>
      <c r="C231" s="444">
        <f t="shared" si="102"/>
        <v>4</v>
      </c>
      <c r="D231" s="271"/>
      <c r="E231" s="322">
        <f t="shared" si="100"/>
        <v>79</v>
      </c>
      <c r="F231" s="328"/>
      <c r="G231" s="271"/>
      <c r="H231" s="566"/>
      <c r="I231" s="584" t="s">
        <v>898</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35">
      <c r="A232" s="246"/>
      <c r="B232" s="255"/>
      <c r="C232" s="444">
        <f t="shared" si="102"/>
        <v>4</v>
      </c>
      <c r="D232" s="271"/>
      <c r="E232" s="322">
        <f t="shared" si="100"/>
        <v>80</v>
      </c>
      <c r="F232" s="328"/>
      <c r="G232" s="271"/>
      <c r="H232" s="566"/>
      <c r="I232" s="581" t="s">
        <v>894</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35">
      <c r="A233" s="246"/>
      <c r="B233" s="255"/>
      <c r="C233" s="444">
        <f t="shared" si="102"/>
        <v>4</v>
      </c>
      <c r="D233" s="271"/>
      <c r="E233" s="322">
        <f t="shared" si="100"/>
        <v>81</v>
      </c>
      <c r="F233" s="328"/>
      <c r="G233" s="271"/>
      <c r="H233" s="566"/>
      <c r="I233" s="581" t="s">
        <v>895</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35">
      <c r="A234" s="246"/>
      <c r="B234" s="255"/>
      <c r="C234" s="444">
        <f t="shared" si="102"/>
        <v>4</v>
      </c>
      <c r="D234" s="271"/>
      <c r="E234" s="322">
        <f t="shared" si="100"/>
        <v>82</v>
      </c>
      <c r="F234" s="328"/>
      <c r="G234" s="271"/>
      <c r="H234" s="566"/>
      <c r="I234" s="581" t="s">
        <v>896</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35">
      <c r="A235" s="246"/>
      <c r="B235" s="255"/>
      <c r="C235" s="444">
        <f t="shared" si="102"/>
        <v>4</v>
      </c>
      <c r="D235" s="271"/>
      <c r="E235" s="322">
        <f t="shared" si="100"/>
        <v>83</v>
      </c>
      <c r="F235" s="328"/>
      <c r="G235" s="271"/>
      <c r="H235" s="566"/>
      <c r="I235" s="584" t="s">
        <v>902</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35">
      <c r="A236" s="246"/>
      <c r="B236" s="255"/>
      <c r="C236" s="444">
        <f t="shared" si="102"/>
        <v>4</v>
      </c>
      <c r="D236" s="271"/>
      <c r="E236" s="322">
        <f t="shared" si="100"/>
        <v>84</v>
      </c>
      <c r="F236" s="328"/>
      <c r="G236" s="271"/>
      <c r="H236" s="566"/>
      <c r="I236" s="581" t="s">
        <v>894</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35">
      <c r="A237" s="246"/>
      <c r="B237" s="255"/>
      <c r="C237" s="444">
        <f t="shared" si="102"/>
        <v>4</v>
      </c>
      <c r="D237" s="271"/>
      <c r="E237" s="322">
        <f t="shared" si="100"/>
        <v>85</v>
      </c>
      <c r="F237" s="328"/>
      <c r="G237" s="271"/>
      <c r="H237" s="566"/>
      <c r="I237" s="581" t="s">
        <v>895</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35">
      <c r="A238" s="246"/>
      <c r="B238" s="255"/>
      <c r="C238" s="444">
        <f t="shared" si="102"/>
        <v>4</v>
      </c>
      <c r="D238" s="271"/>
      <c r="E238" s="322">
        <f t="shared" si="100"/>
        <v>86</v>
      </c>
      <c r="F238" s="328"/>
      <c r="G238" s="271"/>
      <c r="H238" s="568"/>
      <c r="I238" s="582" t="s">
        <v>896</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35">
      <c r="A239" s="246"/>
      <c r="B239" s="255"/>
      <c r="C239" s="444">
        <f>INT($C$40)+2</f>
        <v>3</v>
      </c>
      <c r="D239" s="271"/>
      <c r="E239" s="322">
        <f t="shared" si="100"/>
        <v>87</v>
      </c>
      <c r="F239" s="328"/>
      <c r="G239" s="271"/>
      <c r="H239" s="564"/>
      <c r="I239" s="564" t="s">
        <v>590</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35">
      <c r="A240" s="246"/>
      <c r="B240" s="255"/>
      <c r="C240" s="444">
        <f>INT($C$40)+3</f>
        <v>4</v>
      </c>
      <c r="D240" s="271"/>
      <c r="E240" s="322">
        <f t="shared" si="100"/>
        <v>88</v>
      </c>
      <c r="F240" s="328"/>
      <c r="G240" s="271"/>
      <c r="H240" s="566"/>
      <c r="I240" s="566" t="s">
        <v>591</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35">
      <c r="A241" s="246"/>
      <c r="B241" s="255"/>
      <c r="C241" s="444">
        <f>INT($C$40)+3</f>
        <v>4</v>
      </c>
      <c r="D241" s="271"/>
      <c r="E241" s="322">
        <f t="shared" si="100"/>
        <v>89</v>
      </c>
      <c r="F241" s="328"/>
      <c r="G241" s="271"/>
      <c r="H241" s="566"/>
      <c r="I241" s="566" t="s">
        <v>592</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35">
      <c r="A242" s="246"/>
      <c r="B242" s="255"/>
      <c r="C242" s="444">
        <f>INT($C$40)+3</f>
        <v>4</v>
      </c>
      <c r="D242" s="271"/>
      <c r="E242" s="322">
        <f t="shared" si="100"/>
        <v>90</v>
      </c>
      <c r="F242" s="328"/>
      <c r="G242" s="271"/>
      <c r="H242" s="570"/>
      <c r="I242" s="570" t="s">
        <v>723</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35">
      <c r="A243" s="246"/>
      <c r="B243" s="255"/>
      <c r="C243" s="444">
        <f>INT($C$40)+2</f>
        <v>3</v>
      </c>
      <c r="D243" s="271"/>
      <c r="E243" s="322">
        <f t="shared" si="100"/>
        <v>91</v>
      </c>
      <c r="F243" s="328"/>
      <c r="G243" s="271"/>
      <c r="H243" s="572"/>
      <c r="I243" s="572" t="s">
        <v>724</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35">
      <c r="A244" s="246"/>
      <c r="B244" s="255"/>
      <c r="C244" s="444">
        <f>INT($C$40)+2</f>
        <v>3</v>
      </c>
      <c r="D244" s="271"/>
      <c r="E244" s="322">
        <f t="shared" si="100"/>
        <v>92</v>
      </c>
      <c r="F244" s="328"/>
      <c r="G244" s="271"/>
      <c r="H244" s="462"/>
      <c r="I244" s="462" t="s">
        <v>725</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35">
      <c r="A245" s="246"/>
      <c r="B245" s="255"/>
      <c r="C245" s="444">
        <f>INT($C$40)+3</f>
        <v>4</v>
      </c>
      <c r="D245" s="271"/>
      <c r="E245" s="322">
        <f t="shared" si="100"/>
        <v>93</v>
      </c>
      <c r="F245" s="328"/>
      <c r="G245" s="271"/>
      <c r="H245" s="511"/>
      <c r="I245" s="511" t="s">
        <v>726</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35">
      <c r="A246" s="246"/>
      <c r="B246" s="255"/>
      <c r="C246" s="444">
        <f>INT($C$40)+2</f>
        <v>3</v>
      </c>
      <c r="D246" s="271"/>
      <c r="E246" s="322">
        <f t="shared" si="100"/>
        <v>94</v>
      </c>
      <c r="F246" s="328"/>
      <c r="G246" s="271"/>
      <c r="H246" s="512"/>
      <c r="I246" s="512" t="s">
        <v>727</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35">
      <c r="A247" s="246"/>
      <c r="B247" s="255"/>
      <c r="C247" s="444">
        <f>INT($C$40)+3</f>
        <v>4</v>
      </c>
      <c r="D247" s="271"/>
      <c r="E247" s="322">
        <f t="shared" si="100"/>
        <v>95</v>
      </c>
      <c r="F247" s="328"/>
      <c r="G247" s="271"/>
      <c r="H247" s="344"/>
      <c r="I247" s="344" t="s">
        <v>728</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35">
      <c r="A248" s="246"/>
      <c r="B248" s="255"/>
      <c r="C248" s="444">
        <f>INT($C$40)+2</f>
        <v>3</v>
      </c>
      <c r="D248" s="271"/>
      <c r="E248" s="322">
        <f t="shared" si="100"/>
        <v>96</v>
      </c>
      <c r="F248" s="328"/>
      <c r="G248" s="271"/>
      <c r="H248" s="572"/>
      <c r="I248" s="572" t="s">
        <v>729</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35">
      <c r="A249" s="246"/>
      <c r="B249" s="255"/>
      <c r="C249" s="444">
        <f>INT($C$40)+2</f>
        <v>3</v>
      </c>
      <c r="D249" s="271"/>
      <c r="E249" s="322">
        <f t="shared" si="100"/>
        <v>97</v>
      </c>
      <c r="F249" s="328"/>
      <c r="G249" s="271"/>
      <c r="H249" s="564" t="str">
        <f>Sheep!$H$252&amp;" Merino BBT"</f>
        <v>Win Merino BBT</v>
      </c>
      <c r="I249" s="564" t="s">
        <v>890</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35">
      <c r="A250" s="246"/>
      <c r="B250" s="255"/>
      <c r="C250" s="444">
        <f t="shared" ref="C250:C262" si="120">INT($C$40)+3</f>
        <v>4</v>
      </c>
      <c r="D250" s="271"/>
      <c r="E250" s="322">
        <f t="shared" si="100"/>
        <v>98</v>
      </c>
      <c r="F250" s="328"/>
      <c r="G250" s="271"/>
      <c r="H250" s="566"/>
      <c r="I250" s="584" t="s">
        <v>891</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35">
      <c r="A251" s="246"/>
      <c r="B251" s="255"/>
      <c r="C251" s="444">
        <f t="shared" si="120"/>
        <v>4</v>
      </c>
      <c r="D251" s="271"/>
      <c r="E251" s="322">
        <f t="shared" si="100"/>
        <v>99</v>
      </c>
      <c r="F251" s="328"/>
      <c r="G251" s="271"/>
      <c r="H251" s="566"/>
      <c r="I251" s="581" t="s">
        <v>893</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35">
      <c r="A252" s="246"/>
      <c r="B252" s="255"/>
      <c r="C252" s="444">
        <f t="shared" si="120"/>
        <v>4</v>
      </c>
      <c r="D252" s="271"/>
      <c r="E252" s="322">
        <f t="shared" si="100"/>
        <v>100</v>
      </c>
      <c r="F252" s="328"/>
      <c r="G252" s="271"/>
      <c r="H252" s="566"/>
      <c r="I252" s="584" t="s">
        <v>892</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35">
      <c r="A253" s="246"/>
      <c r="B253" s="255"/>
      <c r="C253" s="444">
        <f t="shared" si="120"/>
        <v>4</v>
      </c>
      <c r="D253" s="271"/>
      <c r="E253" s="322">
        <f t="shared" si="100"/>
        <v>101</v>
      </c>
      <c r="F253" s="328"/>
      <c r="G253" s="271"/>
      <c r="H253" s="566"/>
      <c r="I253" s="581" t="s">
        <v>894</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35">
      <c r="A254" s="246"/>
      <c r="B254" s="255"/>
      <c r="C254" s="444">
        <f t="shared" si="120"/>
        <v>4</v>
      </c>
      <c r="D254" s="271"/>
      <c r="E254" s="322">
        <f t="shared" si="100"/>
        <v>102</v>
      </c>
      <c r="F254" s="328"/>
      <c r="G254" s="271"/>
      <c r="H254" s="566"/>
      <c r="I254" s="581" t="s">
        <v>897</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35">
      <c r="A255" s="246"/>
      <c r="B255" s="255"/>
      <c r="C255" s="444">
        <f t="shared" si="120"/>
        <v>4</v>
      </c>
      <c r="D255" s="271"/>
      <c r="E255" s="322">
        <f t="shared" si="100"/>
        <v>103</v>
      </c>
      <c r="F255" s="328"/>
      <c r="G255" s="271"/>
      <c r="H255" s="566"/>
      <c r="I255" s="584" t="s">
        <v>898</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35">
      <c r="A256" s="246"/>
      <c r="B256" s="255"/>
      <c r="C256" s="444">
        <f t="shared" si="120"/>
        <v>4</v>
      </c>
      <c r="D256" s="271"/>
      <c r="E256" s="322">
        <f t="shared" si="100"/>
        <v>104</v>
      </c>
      <c r="F256" s="328"/>
      <c r="G256" s="271"/>
      <c r="H256" s="566"/>
      <c r="I256" s="581" t="s">
        <v>894</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35">
      <c r="A257" s="246"/>
      <c r="B257" s="255"/>
      <c r="C257" s="444">
        <f t="shared" si="120"/>
        <v>4</v>
      </c>
      <c r="D257" s="271"/>
      <c r="E257" s="322">
        <f t="shared" si="100"/>
        <v>105</v>
      </c>
      <c r="F257" s="328"/>
      <c r="G257" s="271"/>
      <c r="H257" s="566"/>
      <c r="I257" s="581" t="s">
        <v>895</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35">
      <c r="A258" s="246"/>
      <c r="B258" s="255"/>
      <c r="C258" s="444">
        <f t="shared" si="120"/>
        <v>4</v>
      </c>
      <c r="D258" s="271"/>
      <c r="E258" s="322">
        <f t="shared" si="100"/>
        <v>106</v>
      </c>
      <c r="F258" s="328"/>
      <c r="G258" s="271"/>
      <c r="H258" s="566"/>
      <c r="I258" s="581" t="s">
        <v>896</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35">
      <c r="A259" s="246"/>
      <c r="B259" s="255"/>
      <c r="C259" s="444">
        <f t="shared" si="120"/>
        <v>4</v>
      </c>
      <c r="D259" s="271"/>
      <c r="E259" s="322">
        <f t="shared" si="100"/>
        <v>107</v>
      </c>
      <c r="F259" s="328"/>
      <c r="G259" s="271"/>
      <c r="H259" s="566"/>
      <c r="I259" s="584" t="s">
        <v>902</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35">
      <c r="A260" s="246"/>
      <c r="B260" s="255"/>
      <c r="C260" s="444">
        <f t="shared" si="120"/>
        <v>4</v>
      </c>
      <c r="D260" s="271"/>
      <c r="E260" s="322">
        <f t="shared" si="100"/>
        <v>108</v>
      </c>
      <c r="F260" s="328"/>
      <c r="G260" s="271"/>
      <c r="H260" s="566"/>
      <c r="I260" s="581" t="s">
        <v>894</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35">
      <c r="A261" s="246"/>
      <c r="B261" s="255"/>
      <c r="C261" s="444">
        <f t="shared" si="120"/>
        <v>4</v>
      </c>
      <c r="D261" s="271"/>
      <c r="E261" s="322">
        <f t="shared" si="100"/>
        <v>109</v>
      </c>
      <c r="F261" s="328"/>
      <c r="G261" s="271"/>
      <c r="H261" s="566"/>
      <c r="I261" s="581" t="s">
        <v>895</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35">
      <c r="A262" s="246"/>
      <c r="B262" s="255"/>
      <c r="C262" s="444">
        <f t="shared" si="120"/>
        <v>4</v>
      </c>
      <c r="D262" s="271"/>
      <c r="E262" s="322">
        <f t="shared" si="100"/>
        <v>110</v>
      </c>
      <c r="F262" s="328"/>
      <c r="G262" s="271"/>
      <c r="H262" s="568"/>
      <c r="I262" s="582" t="s">
        <v>896</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35">
      <c r="A263" s="246"/>
      <c r="B263" s="255"/>
      <c r="C263" s="444">
        <f>INT($C$40)+2</f>
        <v>3</v>
      </c>
      <c r="D263" s="271"/>
      <c r="E263" s="322">
        <f t="shared" si="100"/>
        <v>111</v>
      </c>
      <c r="F263" s="328"/>
      <c r="G263" s="271"/>
      <c r="H263" s="564"/>
      <c r="I263" s="564" t="s">
        <v>590</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35">
      <c r="A264" s="246"/>
      <c r="B264" s="255"/>
      <c r="C264" s="444">
        <f>INT($C$40)+3</f>
        <v>4</v>
      </c>
      <c r="D264" s="271"/>
      <c r="E264" s="322">
        <f t="shared" si="100"/>
        <v>112</v>
      </c>
      <c r="F264" s="328"/>
      <c r="G264" s="271"/>
      <c r="H264" s="566"/>
      <c r="I264" s="566" t="s">
        <v>591</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35">
      <c r="A265" s="246"/>
      <c r="B265" s="255"/>
      <c r="C265" s="444">
        <f>INT($C$40)+3</f>
        <v>4</v>
      </c>
      <c r="D265" s="271"/>
      <c r="E265" s="322">
        <f t="shared" si="100"/>
        <v>113</v>
      </c>
      <c r="F265" s="328"/>
      <c r="G265" s="271"/>
      <c r="H265" s="566"/>
      <c r="I265" s="566" t="s">
        <v>592</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35">
      <c r="A266" s="246"/>
      <c r="B266" s="255"/>
      <c r="C266" s="444">
        <f>INT($C$40)+3</f>
        <v>4</v>
      </c>
      <c r="D266" s="271"/>
      <c r="E266" s="322">
        <f t="shared" si="100"/>
        <v>114</v>
      </c>
      <c r="F266" s="328"/>
      <c r="G266" s="271"/>
      <c r="H266" s="570"/>
      <c r="I266" s="570" t="s">
        <v>723</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35">
      <c r="A267" s="246"/>
      <c r="B267" s="255"/>
      <c r="C267" s="444">
        <f>INT($C$40)+3</f>
        <v>4</v>
      </c>
      <c r="D267" s="271"/>
      <c r="E267" s="322">
        <f t="shared" si="100"/>
        <v>115</v>
      </c>
      <c r="F267" s="328"/>
      <c r="G267" s="271"/>
      <c r="H267" s="572"/>
      <c r="I267" s="572" t="s">
        <v>724</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35">
      <c r="A268" s="246"/>
      <c r="B268" s="255"/>
      <c r="C268" s="444">
        <f>INT($C$40)+2</f>
        <v>3</v>
      </c>
      <c r="D268" s="271"/>
      <c r="E268" s="322">
        <f t="shared" si="100"/>
        <v>116</v>
      </c>
      <c r="F268" s="328"/>
      <c r="G268" s="271"/>
      <c r="H268" s="462"/>
      <c r="I268" s="462" t="s">
        <v>725</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35">
      <c r="A269" s="246"/>
      <c r="B269" s="255"/>
      <c r="C269" s="444">
        <f>INT($C$40)+3</f>
        <v>4</v>
      </c>
      <c r="D269" s="271"/>
      <c r="E269" s="322">
        <f t="shared" si="100"/>
        <v>117</v>
      </c>
      <c r="F269" s="328"/>
      <c r="G269" s="271"/>
      <c r="H269" s="511"/>
      <c r="I269" s="511" t="s">
        <v>726</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35">
      <c r="A270" s="246"/>
      <c r="B270" s="255"/>
      <c r="C270" s="444">
        <f>INT($C$40)+2</f>
        <v>3</v>
      </c>
      <c r="D270" s="271"/>
      <c r="E270" s="322">
        <f t="shared" si="100"/>
        <v>118</v>
      </c>
      <c r="F270" s="328"/>
      <c r="G270" s="271"/>
      <c r="H270" s="512"/>
      <c r="I270" s="512" t="s">
        <v>727</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35">
      <c r="A271" s="246"/>
      <c r="B271" s="255"/>
      <c r="C271" s="444">
        <f>INT($C$40)+3</f>
        <v>4</v>
      </c>
      <c r="D271" s="271"/>
      <c r="E271" s="322">
        <f t="shared" si="100"/>
        <v>119</v>
      </c>
      <c r="F271" s="328"/>
      <c r="G271" s="271"/>
      <c r="H271" s="344"/>
      <c r="I271" s="344" t="s">
        <v>728</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35">
      <c r="A272" s="246"/>
      <c r="B272" s="255"/>
      <c r="C272" s="444">
        <f>INT($C$40)+3</f>
        <v>4</v>
      </c>
      <c r="D272" s="271"/>
      <c r="E272" s="322">
        <f t="shared" si="100"/>
        <v>120</v>
      </c>
      <c r="F272" s="328"/>
      <c r="G272" s="271"/>
      <c r="H272" s="572"/>
      <c r="I272" s="572" t="s">
        <v>729</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35">
      <c r="A273" s="246"/>
      <c r="B273" s="255"/>
      <c r="C273" s="444">
        <f>INT($C$40)+2</f>
        <v>3</v>
      </c>
      <c r="D273" s="271"/>
      <c r="E273" s="322">
        <f t="shared" si="100"/>
        <v>121</v>
      </c>
      <c r="F273" s="328"/>
      <c r="G273" s="271"/>
      <c r="H273" s="564" t="str">
        <f>Sheep!$H$253&amp;" Merino BBT"</f>
        <v>Spr Merino BBT</v>
      </c>
      <c r="I273" s="564" t="s">
        <v>890</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35">
      <c r="A274" s="246"/>
      <c r="B274" s="255"/>
      <c r="C274" s="444">
        <f t="shared" ref="C274:C286" si="138">INT($C$40)+3</f>
        <v>4</v>
      </c>
      <c r="D274" s="271"/>
      <c r="E274" s="322">
        <f t="shared" si="100"/>
        <v>122</v>
      </c>
      <c r="F274" s="328"/>
      <c r="G274" s="271"/>
      <c r="H274" s="566"/>
      <c r="I274" s="584" t="s">
        <v>891</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35">
      <c r="A275" s="246"/>
      <c r="B275" s="255"/>
      <c r="C275" s="444">
        <f t="shared" si="138"/>
        <v>4</v>
      </c>
      <c r="D275" s="271"/>
      <c r="E275" s="322">
        <f t="shared" si="100"/>
        <v>123</v>
      </c>
      <c r="F275" s="328"/>
      <c r="G275" s="271"/>
      <c r="H275" s="566"/>
      <c r="I275" s="581" t="s">
        <v>893</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35">
      <c r="A276" s="246"/>
      <c r="B276" s="255"/>
      <c r="C276" s="444">
        <f t="shared" si="138"/>
        <v>4</v>
      </c>
      <c r="D276" s="271"/>
      <c r="E276" s="322">
        <f t="shared" si="100"/>
        <v>124</v>
      </c>
      <c r="F276" s="328"/>
      <c r="G276" s="271"/>
      <c r="H276" s="566"/>
      <c r="I276" s="584" t="s">
        <v>892</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35">
      <c r="A277" s="246"/>
      <c r="B277" s="255"/>
      <c r="C277" s="444">
        <f t="shared" si="138"/>
        <v>4</v>
      </c>
      <c r="D277" s="271"/>
      <c r="E277" s="322">
        <f t="shared" si="100"/>
        <v>125</v>
      </c>
      <c r="F277" s="328"/>
      <c r="G277" s="271"/>
      <c r="H277" s="566"/>
      <c r="I277" s="581" t="s">
        <v>894</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35">
      <c r="A278" s="246"/>
      <c r="B278" s="255"/>
      <c r="C278" s="444">
        <f t="shared" si="138"/>
        <v>4</v>
      </c>
      <c r="D278" s="271"/>
      <c r="E278" s="322">
        <f t="shared" si="100"/>
        <v>126</v>
      </c>
      <c r="F278" s="328"/>
      <c r="G278" s="271"/>
      <c r="H278" s="566"/>
      <c r="I278" s="581" t="s">
        <v>897</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35">
      <c r="A279" s="246"/>
      <c r="B279" s="255"/>
      <c r="C279" s="444">
        <f t="shared" si="138"/>
        <v>4</v>
      </c>
      <c r="D279" s="271"/>
      <c r="E279" s="322">
        <f t="shared" si="100"/>
        <v>127</v>
      </c>
      <c r="F279" s="328"/>
      <c r="G279" s="271"/>
      <c r="H279" s="566"/>
      <c r="I279" s="584" t="s">
        <v>898</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35">
      <c r="A280" s="246"/>
      <c r="B280" s="255"/>
      <c r="C280" s="444">
        <f t="shared" si="138"/>
        <v>4</v>
      </c>
      <c r="D280" s="271"/>
      <c r="E280" s="322">
        <f t="shared" si="100"/>
        <v>128</v>
      </c>
      <c r="F280" s="328"/>
      <c r="G280" s="271"/>
      <c r="H280" s="566"/>
      <c r="I280" s="581" t="s">
        <v>894</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35">
      <c r="A281" s="246"/>
      <c r="B281" s="255"/>
      <c r="C281" s="444">
        <f t="shared" si="138"/>
        <v>4</v>
      </c>
      <c r="D281" s="271"/>
      <c r="E281" s="322">
        <f t="shared" si="100"/>
        <v>129</v>
      </c>
      <c r="F281" s="328"/>
      <c r="G281" s="271"/>
      <c r="H281" s="566"/>
      <c r="I281" s="581" t="s">
        <v>895</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35">
      <c r="A282" s="246"/>
      <c r="B282" s="255"/>
      <c r="C282" s="444">
        <f t="shared" si="138"/>
        <v>4</v>
      </c>
      <c r="D282" s="271"/>
      <c r="E282" s="322">
        <f t="shared" ref="E282:E345" si="148">E281+1</f>
        <v>130</v>
      </c>
      <c r="F282" s="328"/>
      <c r="G282" s="271"/>
      <c r="H282" s="566"/>
      <c r="I282" s="581" t="s">
        <v>896</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35">
      <c r="A283" s="246"/>
      <c r="B283" s="255"/>
      <c r="C283" s="444">
        <f t="shared" si="138"/>
        <v>4</v>
      </c>
      <c r="D283" s="271"/>
      <c r="E283" s="322">
        <f t="shared" si="148"/>
        <v>131</v>
      </c>
      <c r="F283" s="328"/>
      <c r="G283" s="271"/>
      <c r="H283" s="566"/>
      <c r="I283" s="584" t="s">
        <v>902</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35">
      <c r="A284" s="246"/>
      <c r="B284" s="255"/>
      <c r="C284" s="444">
        <f t="shared" si="138"/>
        <v>4</v>
      </c>
      <c r="D284" s="271"/>
      <c r="E284" s="322">
        <f t="shared" si="148"/>
        <v>132</v>
      </c>
      <c r="F284" s="328"/>
      <c r="G284" s="271"/>
      <c r="H284" s="566"/>
      <c r="I284" s="581" t="s">
        <v>894</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35">
      <c r="A285" s="246"/>
      <c r="B285" s="255"/>
      <c r="C285" s="444">
        <f t="shared" si="138"/>
        <v>4</v>
      </c>
      <c r="D285" s="271"/>
      <c r="E285" s="322">
        <f t="shared" si="148"/>
        <v>133</v>
      </c>
      <c r="F285" s="328"/>
      <c r="G285" s="271"/>
      <c r="H285" s="566"/>
      <c r="I285" s="581" t="s">
        <v>895</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35">
      <c r="A286" s="246"/>
      <c r="B286" s="255"/>
      <c r="C286" s="444">
        <f t="shared" si="138"/>
        <v>4</v>
      </c>
      <c r="D286" s="271"/>
      <c r="E286" s="322">
        <f t="shared" si="148"/>
        <v>134</v>
      </c>
      <c r="F286" s="328"/>
      <c r="G286" s="271"/>
      <c r="H286" s="568"/>
      <c r="I286" s="582" t="s">
        <v>896</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35">
      <c r="A287" s="246"/>
      <c r="B287" s="255"/>
      <c r="C287" s="444">
        <f>INT($C$40)+2</f>
        <v>3</v>
      </c>
      <c r="D287" s="271"/>
      <c r="E287" s="322">
        <f t="shared" si="148"/>
        <v>135</v>
      </c>
      <c r="F287" s="328"/>
      <c r="G287" s="271"/>
      <c r="H287" s="564"/>
      <c r="I287" s="564" t="s">
        <v>590</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35">
      <c r="A288" s="246"/>
      <c r="B288" s="255"/>
      <c r="C288" s="444">
        <f>INT($C$40)+3</f>
        <v>4</v>
      </c>
      <c r="D288" s="271"/>
      <c r="E288" s="322">
        <f t="shared" si="148"/>
        <v>136</v>
      </c>
      <c r="F288" s="328"/>
      <c r="G288" s="271"/>
      <c r="H288" s="566"/>
      <c r="I288" s="566" t="s">
        <v>591</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35">
      <c r="A289" s="246"/>
      <c r="B289" s="255"/>
      <c r="C289" s="444">
        <f>INT($C$40)+3</f>
        <v>4</v>
      </c>
      <c r="D289" s="271"/>
      <c r="E289" s="322">
        <f t="shared" si="148"/>
        <v>137</v>
      </c>
      <c r="F289" s="328"/>
      <c r="G289" s="271"/>
      <c r="H289" s="566"/>
      <c r="I289" s="566" t="s">
        <v>592</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35">
      <c r="A290" s="246"/>
      <c r="B290" s="255"/>
      <c r="C290" s="444">
        <f>INT($C$40)+3</f>
        <v>4</v>
      </c>
      <c r="D290" s="271"/>
      <c r="E290" s="322">
        <f t="shared" si="148"/>
        <v>138</v>
      </c>
      <c r="F290" s="328"/>
      <c r="G290" s="271"/>
      <c r="H290" s="570"/>
      <c r="I290" s="570" t="s">
        <v>723</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35">
      <c r="A291" s="246"/>
      <c r="B291" s="255"/>
      <c r="C291" s="444">
        <f>INT($C$40)+3</f>
        <v>4</v>
      </c>
      <c r="D291" s="271"/>
      <c r="E291" s="322">
        <f t="shared" si="148"/>
        <v>139</v>
      </c>
      <c r="F291" s="328"/>
      <c r="G291" s="271"/>
      <c r="H291" s="572"/>
      <c r="I291" s="572" t="s">
        <v>724</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35">
      <c r="A292" s="246"/>
      <c r="B292" s="255"/>
      <c r="C292" s="444">
        <f>INT($C$40)+2</f>
        <v>3</v>
      </c>
      <c r="D292" s="271"/>
      <c r="E292" s="322">
        <f t="shared" si="148"/>
        <v>140</v>
      </c>
      <c r="F292" s="328"/>
      <c r="G292" s="271"/>
      <c r="H292" s="462"/>
      <c r="I292" s="462" t="s">
        <v>725</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35">
      <c r="A293" s="246"/>
      <c r="B293" s="255"/>
      <c r="C293" s="444">
        <f>INT($C$40)+3</f>
        <v>4</v>
      </c>
      <c r="D293" s="271"/>
      <c r="E293" s="322">
        <f t="shared" si="148"/>
        <v>141</v>
      </c>
      <c r="F293" s="328"/>
      <c r="G293" s="271"/>
      <c r="H293" s="511"/>
      <c r="I293" s="511" t="s">
        <v>726</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35">
      <c r="A294" s="246"/>
      <c r="B294" s="255"/>
      <c r="C294" s="444">
        <f>INT($C$40)+2</f>
        <v>3</v>
      </c>
      <c r="D294" s="271"/>
      <c r="E294" s="322">
        <f t="shared" si="148"/>
        <v>142</v>
      </c>
      <c r="F294" s="328"/>
      <c r="G294" s="271"/>
      <c r="H294" s="512"/>
      <c r="I294" s="512" t="s">
        <v>727</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35">
      <c r="A295" s="246"/>
      <c r="B295" s="255"/>
      <c r="C295" s="444">
        <f>INT($C$40)+3</f>
        <v>4</v>
      </c>
      <c r="D295" s="271"/>
      <c r="E295" s="322">
        <f t="shared" si="148"/>
        <v>143</v>
      </c>
      <c r="F295" s="328"/>
      <c r="G295" s="271"/>
      <c r="H295" s="344"/>
      <c r="I295" s="344" t="s">
        <v>728</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35">
      <c r="A296" s="246"/>
      <c r="B296" s="255"/>
      <c r="C296" s="444">
        <f>INT($C$40)+3</f>
        <v>4</v>
      </c>
      <c r="D296" s="271"/>
      <c r="E296" s="322">
        <f t="shared" si="148"/>
        <v>144</v>
      </c>
      <c r="F296" s="328"/>
      <c r="G296" s="271"/>
      <c r="H296" s="572"/>
      <c r="I296" s="572" t="s">
        <v>729</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35">
      <c r="A297" s="246"/>
      <c r="B297" s="255"/>
      <c r="C297" s="444">
        <f>INT($C$40)+2</f>
        <v>3</v>
      </c>
      <c r="D297" s="271"/>
      <c r="E297" s="322">
        <f t="shared" si="148"/>
        <v>145</v>
      </c>
      <c r="F297" s="328"/>
      <c r="G297" s="271"/>
      <c r="H297" s="564" t="str">
        <f>Sheep!$H$251&amp;" Maternal"</f>
        <v>Aut Maternal</v>
      </c>
      <c r="I297" s="564" t="s">
        <v>890</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35">
      <c r="A298" s="246"/>
      <c r="B298" s="255"/>
      <c r="C298" s="444">
        <f t="shared" ref="C298:C310" si="158">INT($C$40)+3</f>
        <v>4</v>
      </c>
      <c r="D298" s="271"/>
      <c r="E298" s="322">
        <f t="shared" si="148"/>
        <v>146</v>
      </c>
      <c r="F298" s="328"/>
      <c r="G298" s="271"/>
      <c r="H298" s="566"/>
      <c r="I298" s="584" t="s">
        <v>891</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35">
      <c r="A299" s="246"/>
      <c r="B299" s="255"/>
      <c r="C299" s="444">
        <f t="shared" si="158"/>
        <v>4</v>
      </c>
      <c r="D299" s="271"/>
      <c r="E299" s="322">
        <f t="shared" si="148"/>
        <v>147</v>
      </c>
      <c r="F299" s="328"/>
      <c r="G299" s="271"/>
      <c r="H299" s="566"/>
      <c r="I299" s="581" t="s">
        <v>893</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35">
      <c r="A300" s="246"/>
      <c r="B300" s="255"/>
      <c r="C300" s="444">
        <f t="shared" si="158"/>
        <v>4</v>
      </c>
      <c r="D300" s="271"/>
      <c r="E300" s="322">
        <f t="shared" si="148"/>
        <v>148</v>
      </c>
      <c r="F300" s="328"/>
      <c r="G300" s="271"/>
      <c r="H300" s="566"/>
      <c r="I300" s="584" t="s">
        <v>892</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35">
      <c r="A301" s="246"/>
      <c r="B301" s="255"/>
      <c r="C301" s="444">
        <f t="shared" si="158"/>
        <v>4</v>
      </c>
      <c r="D301" s="271"/>
      <c r="E301" s="322">
        <f t="shared" si="148"/>
        <v>149</v>
      </c>
      <c r="F301" s="328"/>
      <c r="G301" s="271"/>
      <c r="H301" s="566"/>
      <c r="I301" s="581" t="s">
        <v>894</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35">
      <c r="A302" s="246"/>
      <c r="B302" s="255"/>
      <c r="C302" s="444">
        <f t="shared" si="158"/>
        <v>4</v>
      </c>
      <c r="D302" s="271"/>
      <c r="E302" s="322">
        <f t="shared" si="148"/>
        <v>150</v>
      </c>
      <c r="F302" s="328"/>
      <c r="G302" s="271"/>
      <c r="H302" s="566"/>
      <c r="I302" s="581" t="s">
        <v>897</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35">
      <c r="A303" s="246"/>
      <c r="B303" s="255"/>
      <c r="C303" s="444">
        <f t="shared" si="158"/>
        <v>4</v>
      </c>
      <c r="D303" s="271"/>
      <c r="E303" s="322">
        <f t="shared" si="148"/>
        <v>151</v>
      </c>
      <c r="F303" s="328"/>
      <c r="G303" s="271"/>
      <c r="H303" s="566"/>
      <c r="I303" s="584" t="s">
        <v>898</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35">
      <c r="A304" s="246"/>
      <c r="B304" s="255"/>
      <c r="C304" s="444">
        <f t="shared" si="158"/>
        <v>4</v>
      </c>
      <c r="D304" s="271"/>
      <c r="E304" s="322">
        <f t="shared" si="148"/>
        <v>152</v>
      </c>
      <c r="F304" s="328"/>
      <c r="G304" s="271"/>
      <c r="H304" s="566"/>
      <c r="I304" s="581" t="s">
        <v>894</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35">
      <c r="A305" s="246"/>
      <c r="B305" s="255"/>
      <c r="C305" s="444">
        <f t="shared" si="158"/>
        <v>4</v>
      </c>
      <c r="D305" s="271"/>
      <c r="E305" s="322">
        <f t="shared" si="148"/>
        <v>153</v>
      </c>
      <c r="F305" s="328"/>
      <c r="G305" s="271"/>
      <c r="H305" s="566"/>
      <c r="I305" s="581" t="s">
        <v>895</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35">
      <c r="A306" s="246"/>
      <c r="B306" s="255"/>
      <c r="C306" s="444">
        <f t="shared" si="158"/>
        <v>4</v>
      </c>
      <c r="D306" s="271"/>
      <c r="E306" s="322">
        <f t="shared" si="148"/>
        <v>154</v>
      </c>
      <c r="F306" s="328"/>
      <c r="G306" s="271"/>
      <c r="H306" s="566"/>
      <c r="I306" s="581" t="s">
        <v>896</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35">
      <c r="A307" s="246"/>
      <c r="B307" s="255"/>
      <c r="C307" s="444">
        <f t="shared" si="158"/>
        <v>4</v>
      </c>
      <c r="D307" s="271"/>
      <c r="E307" s="322">
        <f t="shared" si="148"/>
        <v>155</v>
      </c>
      <c r="F307" s="328"/>
      <c r="G307" s="271"/>
      <c r="H307" s="566"/>
      <c r="I307" s="584" t="s">
        <v>902</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35">
      <c r="A308" s="246"/>
      <c r="B308" s="255"/>
      <c r="C308" s="444">
        <f t="shared" si="158"/>
        <v>4</v>
      </c>
      <c r="D308" s="271"/>
      <c r="E308" s="322">
        <f t="shared" si="148"/>
        <v>156</v>
      </c>
      <c r="F308" s="328"/>
      <c r="G308" s="271"/>
      <c r="H308" s="566"/>
      <c r="I308" s="581" t="s">
        <v>894</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35">
      <c r="A309" s="246"/>
      <c r="B309" s="255"/>
      <c r="C309" s="444">
        <f t="shared" si="158"/>
        <v>4</v>
      </c>
      <c r="D309" s="271"/>
      <c r="E309" s="322">
        <f t="shared" si="148"/>
        <v>157</v>
      </c>
      <c r="F309" s="328"/>
      <c r="G309" s="271"/>
      <c r="H309" s="566"/>
      <c r="I309" s="581" t="s">
        <v>895</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35">
      <c r="A310" s="246"/>
      <c r="B310" s="255"/>
      <c r="C310" s="444">
        <f t="shared" si="158"/>
        <v>4</v>
      </c>
      <c r="D310" s="271"/>
      <c r="E310" s="322">
        <f t="shared" si="148"/>
        <v>158</v>
      </c>
      <c r="F310" s="328"/>
      <c r="G310" s="271"/>
      <c r="H310" s="568"/>
      <c r="I310" s="582" t="s">
        <v>896</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35">
      <c r="A311" s="246"/>
      <c r="B311" s="255"/>
      <c r="C311" s="444">
        <f>INT($C$40)+2</f>
        <v>3</v>
      </c>
      <c r="D311" s="271"/>
      <c r="E311" s="322">
        <f t="shared" si="148"/>
        <v>159</v>
      </c>
      <c r="F311" s="328"/>
      <c r="G311" s="271"/>
      <c r="H311" s="564"/>
      <c r="I311" s="564" t="s">
        <v>590</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35">
      <c r="A312" s="246"/>
      <c r="B312" s="255"/>
      <c r="C312" s="444">
        <f>INT($C$40)+3</f>
        <v>4</v>
      </c>
      <c r="D312" s="271"/>
      <c r="E312" s="322">
        <f t="shared" si="148"/>
        <v>160</v>
      </c>
      <c r="F312" s="328"/>
      <c r="G312" s="271"/>
      <c r="H312" s="566"/>
      <c r="I312" s="566" t="s">
        <v>591</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35">
      <c r="A313" s="246"/>
      <c r="B313" s="255"/>
      <c r="C313" s="444">
        <f>INT($C$40)+3</f>
        <v>4</v>
      </c>
      <c r="D313" s="271"/>
      <c r="E313" s="322">
        <f t="shared" si="148"/>
        <v>161</v>
      </c>
      <c r="F313" s="328"/>
      <c r="G313" s="271"/>
      <c r="H313" s="566"/>
      <c r="I313" s="566" t="s">
        <v>592</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35">
      <c r="A314" s="246"/>
      <c r="B314" s="255"/>
      <c r="C314" s="444">
        <f>INT($C$40)+3</f>
        <v>4</v>
      </c>
      <c r="D314" s="271"/>
      <c r="E314" s="322">
        <f t="shared" si="148"/>
        <v>162</v>
      </c>
      <c r="F314" s="328"/>
      <c r="G314" s="271"/>
      <c r="H314" s="570"/>
      <c r="I314" s="570" t="s">
        <v>723</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35">
      <c r="A315" s="246"/>
      <c r="B315" s="255"/>
      <c r="C315" s="444">
        <f>INT($C$40)+2</f>
        <v>3</v>
      </c>
      <c r="D315" s="271"/>
      <c r="E315" s="322">
        <f t="shared" si="148"/>
        <v>163</v>
      </c>
      <c r="F315" s="328"/>
      <c r="G315" s="271"/>
      <c r="H315" s="572"/>
      <c r="I315" s="572" t="s">
        <v>724</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35">
      <c r="A316" s="246"/>
      <c r="B316" s="255"/>
      <c r="C316" s="444">
        <f>INT($C$40)+2</f>
        <v>3</v>
      </c>
      <c r="D316" s="271"/>
      <c r="E316" s="322">
        <f t="shared" si="148"/>
        <v>164</v>
      </c>
      <c r="F316" s="328"/>
      <c r="G316" s="271"/>
      <c r="H316" s="462"/>
      <c r="I316" s="462" t="s">
        <v>725</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35">
      <c r="A317" s="246"/>
      <c r="B317" s="255"/>
      <c r="C317" s="444">
        <f>INT($C$40)+3</f>
        <v>4</v>
      </c>
      <c r="D317" s="271"/>
      <c r="E317" s="322">
        <f t="shared" si="148"/>
        <v>165</v>
      </c>
      <c r="F317" s="328"/>
      <c r="G317" s="271"/>
      <c r="H317" s="511"/>
      <c r="I317" s="511" t="s">
        <v>726</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35">
      <c r="A318" s="246"/>
      <c r="B318" s="255"/>
      <c r="C318" s="444">
        <f>INT($C$40)+2</f>
        <v>3</v>
      </c>
      <c r="D318" s="271"/>
      <c r="E318" s="322">
        <f t="shared" si="148"/>
        <v>166</v>
      </c>
      <c r="F318" s="328"/>
      <c r="G318" s="271"/>
      <c r="H318" s="512"/>
      <c r="I318" s="512" t="s">
        <v>727</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35">
      <c r="A319" s="246"/>
      <c r="B319" s="255"/>
      <c r="C319" s="444">
        <f>INT($C$40)+3</f>
        <v>4</v>
      </c>
      <c r="D319" s="271"/>
      <c r="E319" s="322">
        <f t="shared" si="148"/>
        <v>167</v>
      </c>
      <c r="F319" s="328"/>
      <c r="G319" s="271"/>
      <c r="H319" s="344"/>
      <c r="I319" s="344" t="s">
        <v>728</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35">
      <c r="A320" s="246"/>
      <c r="B320" s="255"/>
      <c r="C320" s="444">
        <f>INT($C$40)+2</f>
        <v>3</v>
      </c>
      <c r="D320" s="271"/>
      <c r="E320" s="322">
        <f t="shared" si="148"/>
        <v>168</v>
      </c>
      <c r="F320" s="328"/>
      <c r="G320" s="271"/>
      <c r="H320" s="572"/>
      <c r="I320" s="572" t="s">
        <v>729</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35">
      <c r="A321" s="246"/>
      <c r="B321" s="255"/>
      <c r="C321" s="444">
        <f>INT($C$40)+2</f>
        <v>3</v>
      </c>
      <c r="D321" s="271"/>
      <c r="E321" s="322">
        <f t="shared" si="148"/>
        <v>169</v>
      </c>
      <c r="F321" s="328"/>
      <c r="G321" s="271"/>
      <c r="H321" s="564" t="str">
        <f>Sheep!$H$252&amp;" Maternal"</f>
        <v>Win Maternal</v>
      </c>
      <c r="I321" s="564" t="s">
        <v>890</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35">
      <c r="A322" s="246"/>
      <c r="B322" s="255"/>
      <c r="C322" s="444">
        <f t="shared" ref="C322:C334" si="176">INT($C$40)+3</f>
        <v>4</v>
      </c>
      <c r="D322" s="271"/>
      <c r="E322" s="322">
        <f t="shared" si="148"/>
        <v>170</v>
      </c>
      <c r="F322" s="328"/>
      <c r="G322" s="271"/>
      <c r="H322" s="566"/>
      <c r="I322" s="584" t="s">
        <v>891</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35">
      <c r="A323" s="246"/>
      <c r="B323" s="255"/>
      <c r="C323" s="444">
        <f t="shared" si="176"/>
        <v>4</v>
      </c>
      <c r="D323" s="271"/>
      <c r="E323" s="322">
        <f t="shared" si="148"/>
        <v>171</v>
      </c>
      <c r="F323" s="328"/>
      <c r="G323" s="271"/>
      <c r="H323" s="566"/>
      <c r="I323" s="581" t="s">
        <v>893</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35">
      <c r="A324" s="246"/>
      <c r="B324" s="255"/>
      <c r="C324" s="444">
        <f t="shared" si="176"/>
        <v>4</v>
      </c>
      <c r="D324" s="271"/>
      <c r="E324" s="322">
        <f t="shared" si="148"/>
        <v>172</v>
      </c>
      <c r="F324" s="328"/>
      <c r="G324" s="271"/>
      <c r="H324" s="566"/>
      <c r="I324" s="584" t="s">
        <v>892</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35">
      <c r="A325" s="246"/>
      <c r="B325" s="255"/>
      <c r="C325" s="444">
        <f t="shared" si="176"/>
        <v>4</v>
      </c>
      <c r="D325" s="271"/>
      <c r="E325" s="322">
        <f t="shared" si="148"/>
        <v>173</v>
      </c>
      <c r="F325" s="328"/>
      <c r="G325" s="271"/>
      <c r="H325" s="566"/>
      <c r="I325" s="581" t="s">
        <v>894</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35">
      <c r="A326" s="246"/>
      <c r="B326" s="255"/>
      <c r="C326" s="444">
        <f t="shared" si="176"/>
        <v>4</v>
      </c>
      <c r="D326" s="271"/>
      <c r="E326" s="322">
        <f t="shared" si="148"/>
        <v>174</v>
      </c>
      <c r="F326" s="328"/>
      <c r="G326" s="271"/>
      <c r="H326" s="566"/>
      <c r="I326" s="581" t="s">
        <v>897</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35">
      <c r="A327" s="246"/>
      <c r="B327" s="255"/>
      <c r="C327" s="444">
        <f t="shared" si="176"/>
        <v>4</v>
      </c>
      <c r="D327" s="271"/>
      <c r="E327" s="322">
        <f t="shared" si="148"/>
        <v>175</v>
      </c>
      <c r="F327" s="328"/>
      <c r="G327" s="271"/>
      <c r="H327" s="566"/>
      <c r="I327" s="584" t="s">
        <v>898</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35">
      <c r="A328" s="246"/>
      <c r="B328" s="255"/>
      <c r="C328" s="444">
        <f t="shared" si="176"/>
        <v>4</v>
      </c>
      <c r="D328" s="271"/>
      <c r="E328" s="322">
        <f t="shared" si="148"/>
        <v>176</v>
      </c>
      <c r="F328" s="328"/>
      <c r="G328" s="271"/>
      <c r="H328" s="566"/>
      <c r="I328" s="581" t="s">
        <v>894</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35">
      <c r="A329" s="246"/>
      <c r="B329" s="255"/>
      <c r="C329" s="444">
        <f t="shared" si="176"/>
        <v>4</v>
      </c>
      <c r="D329" s="271"/>
      <c r="E329" s="322">
        <f t="shared" si="148"/>
        <v>177</v>
      </c>
      <c r="F329" s="328"/>
      <c r="G329" s="271"/>
      <c r="H329" s="566"/>
      <c r="I329" s="581" t="s">
        <v>895</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35">
      <c r="A330" s="246"/>
      <c r="B330" s="255"/>
      <c r="C330" s="444">
        <f t="shared" si="176"/>
        <v>4</v>
      </c>
      <c r="D330" s="271"/>
      <c r="E330" s="322">
        <f t="shared" si="148"/>
        <v>178</v>
      </c>
      <c r="F330" s="328"/>
      <c r="G330" s="271"/>
      <c r="H330" s="566"/>
      <c r="I330" s="581" t="s">
        <v>896</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35">
      <c r="A331" s="246"/>
      <c r="B331" s="255"/>
      <c r="C331" s="444">
        <f t="shared" si="176"/>
        <v>4</v>
      </c>
      <c r="D331" s="271"/>
      <c r="E331" s="322">
        <f t="shared" si="148"/>
        <v>179</v>
      </c>
      <c r="F331" s="328"/>
      <c r="G331" s="271"/>
      <c r="H331" s="566"/>
      <c r="I331" s="584" t="s">
        <v>902</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35">
      <c r="A332" s="246"/>
      <c r="B332" s="255"/>
      <c r="C332" s="444">
        <f t="shared" si="176"/>
        <v>4</v>
      </c>
      <c r="D332" s="271"/>
      <c r="E332" s="322">
        <f t="shared" si="148"/>
        <v>180</v>
      </c>
      <c r="F332" s="328"/>
      <c r="G332" s="271"/>
      <c r="H332" s="566"/>
      <c r="I332" s="581" t="s">
        <v>894</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35">
      <c r="A333" s="246"/>
      <c r="B333" s="255"/>
      <c r="C333" s="444">
        <f t="shared" si="176"/>
        <v>4</v>
      </c>
      <c r="D333" s="271"/>
      <c r="E333" s="322">
        <f t="shared" si="148"/>
        <v>181</v>
      </c>
      <c r="F333" s="328"/>
      <c r="G333" s="271"/>
      <c r="H333" s="566"/>
      <c r="I333" s="581" t="s">
        <v>895</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35">
      <c r="A334" s="246"/>
      <c r="B334" s="255"/>
      <c r="C334" s="444">
        <f t="shared" si="176"/>
        <v>4</v>
      </c>
      <c r="D334" s="271"/>
      <c r="E334" s="322">
        <f t="shared" si="148"/>
        <v>182</v>
      </c>
      <c r="F334" s="328"/>
      <c r="G334" s="271"/>
      <c r="H334" s="568"/>
      <c r="I334" s="582" t="s">
        <v>896</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35">
      <c r="A335" s="246"/>
      <c r="B335" s="255"/>
      <c r="C335" s="444">
        <f>INT($C$40)+2</f>
        <v>3</v>
      </c>
      <c r="D335" s="271"/>
      <c r="E335" s="322">
        <f t="shared" si="148"/>
        <v>183</v>
      </c>
      <c r="F335" s="328"/>
      <c r="G335" s="271"/>
      <c r="H335" s="564"/>
      <c r="I335" s="564" t="s">
        <v>590</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35">
      <c r="A336" s="246"/>
      <c r="B336" s="255"/>
      <c r="C336" s="444">
        <f>INT($C$40)+3</f>
        <v>4</v>
      </c>
      <c r="D336" s="271"/>
      <c r="E336" s="322">
        <f t="shared" si="148"/>
        <v>184</v>
      </c>
      <c r="F336" s="328"/>
      <c r="G336" s="271"/>
      <c r="H336" s="566"/>
      <c r="I336" s="566" t="s">
        <v>591</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35">
      <c r="A337" s="246"/>
      <c r="B337" s="255"/>
      <c r="C337" s="444">
        <f>INT($C$40)+3</f>
        <v>4</v>
      </c>
      <c r="D337" s="271"/>
      <c r="E337" s="322">
        <f t="shared" si="148"/>
        <v>185</v>
      </c>
      <c r="F337" s="328"/>
      <c r="G337" s="271"/>
      <c r="H337" s="566"/>
      <c r="I337" s="566" t="s">
        <v>592</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35">
      <c r="A338" s="246"/>
      <c r="B338" s="255"/>
      <c r="C338" s="444">
        <f>INT($C$40)+3</f>
        <v>4</v>
      </c>
      <c r="D338" s="271"/>
      <c r="E338" s="322">
        <f t="shared" si="148"/>
        <v>186</v>
      </c>
      <c r="F338" s="328"/>
      <c r="G338" s="271"/>
      <c r="H338" s="570"/>
      <c r="I338" s="570" t="s">
        <v>723</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35">
      <c r="A339" s="246"/>
      <c r="B339" s="255"/>
      <c r="C339" s="444">
        <f>INT($C$40)+3</f>
        <v>4</v>
      </c>
      <c r="D339" s="271"/>
      <c r="E339" s="322">
        <f t="shared" si="148"/>
        <v>187</v>
      </c>
      <c r="F339" s="328"/>
      <c r="G339" s="271"/>
      <c r="H339" s="572"/>
      <c r="I339" s="572" t="s">
        <v>724</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35">
      <c r="A340" s="246"/>
      <c r="B340" s="255"/>
      <c r="C340" s="444">
        <f>INT($C$40)+2</f>
        <v>3</v>
      </c>
      <c r="D340" s="271"/>
      <c r="E340" s="322">
        <f t="shared" si="148"/>
        <v>188</v>
      </c>
      <c r="F340" s="328"/>
      <c r="G340" s="271"/>
      <c r="H340" s="462"/>
      <c r="I340" s="462" t="s">
        <v>725</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35">
      <c r="A341" s="246"/>
      <c r="B341" s="255"/>
      <c r="C341" s="444">
        <f>INT($C$40)+3</f>
        <v>4</v>
      </c>
      <c r="D341" s="271"/>
      <c r="E341" s="322">
        <f t="shared" si="148"/>
        <v>189</v>
      </c>
      <c r="F341" s="328"/>
      <c r="G341" s="271"/>
      <c r="H341" s="511"/>
      <c r="I341" s="511" t="s">
        <v>726</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35">
      <c r="A342" s="246"/>
      <c r="B342" s="255"/>
      <c r="C342" s="444">
        <f>INT($C$40)+2</f>
        <v>3</v>
      </c>
      <c r="D342" s="271"/>
      <c r="E342" s="322">
        <f t="shared" si="148"/>
        <v>190</v>
      </c>
      <c r="F342" s="328"/>
      <c r="G342" s="271"/>
      <c r="H342" s="512"/>
      <c r="I342" s="512" t="s">
        <v>727</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35">
      <c r="A343" s="246"/>
      <c r="B343" s="255"/>
      <c r="C343" s="444">
        <f>INT($C$40)+3</f>
        <v>4</v>
      </c>
      <c r="D343" s="271"/>
      <c r="E343" s="322">
        <f t="shared" si="148"/>
        <v>191</v>
      </c>
      <c r="F343" s="328"/>
      <c r="G343" s="271"/>
      <c r="H343" s="344"/>
      <c r="I343" s="344" t="s">
        <v>728</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35">
      <c r="A344" s="246"/>
      <c r="B344" s="255"/>
      <c r="C344" s="444">
        <f>INT($C$40)+3</f>
        <v>4</v>
      </c>
      <c r="D344" s="271"/>
      <c r="E344" s="322">
        <f t="shared" si="148"/>
        <v>192</v>
      </c>
      <c r="F344" s="328"/>
      <c r="G344" s="271"/>
      <c r="H344" s="572"/>
      <c r="I344" s="572" t="s">
        <v>729</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35">
      <c r="A345" s="246"/>
      <c r="B345" s="255"/>
      <c r="C345" s="444">
        <f>INT($C$40)+2</f>
        <v>3</v>
      </c>
      <c r="D345" s="271"/>
      <c r="E345" s="322">
        <f t="shared" si="148"/>
        <v>193</v>
      </c>
      <c r="F345" s="328"/>
      <c r="G345" s="271"/>
      <c r="H345" s="564" t="str">
        <f>Sheep!$H$253&amp;" Maternal"</f>
        <v>Spr Maternal</v>
      </c>
      <c r="I345" s="564" t="s">
        <v>890</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35">
      <c r="A346" s="246"/>
      <c r="B346" s="255"/>
      <c r="C346" s="444">
        <f>INT($C$40)+3</f>
        <v>4</v>
      </c>
      <c r="D346" s="271"/>
      <c r="E346" s="322">
        <f t="shared" ref="E346:E368" si="194">E345+1</f>
        <v>194</v>
      </c>
      <c r="F346" s="328"/>
      <c r="G346" s="271"/>
      <c r="H346" s="566"/>
      <c r="I346" s="584" t="s">
        <v>891</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35">
      <c r="A347" s="246"/>
      <c r="B347" s="255"/>
      <c r="C347" s="444">
        <f>INT($C$40)+3</f>
        <v>4</v>
      </c>
      <c r="D347" s="271"/>
      <c r="E347" s="322">
        <f t="shared" si="194"/>
        <v>195</v>
      </c>
      <c r="F347" s="328"/>
      <c r="G347" s="271"/>
      <c r="H347" s="566"/>
      <c r="I347" s="581" t="s">
        <v>893</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35">
      <c r="A348" s="246"/>
      <c r="B348" s="255"/>
      <c r="C348" s="444">
        <f t="shared" ref="C348:C355" si="195">INT($C$40)+3</f>
        <v>4</v>
      </c>
      <c r="D348" s="271"/>
      <c r="E348" s="322">
        <f t="shared" si="194"/>
        <v>196</v>
      </c>
      <c r="F348" s="328"/>
      <c r="G348" s="271"/>
      <c r="H348" s="566"/>
      <c r="I348" s="584" t="s">
        <v>892</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35">
      <c r="A349" s="246"/>
      <c r="B349" s="255"/>
      <c r="C349" s="444">
        <f t="shared" si="195"/>
        <v>4</v>
      </c>
      <c r="D349" s="271"/>
      <c r="E349" s="322">
        <f t="shared" si="194"/>
        <v>197</v>
      </c>
      <c r="F349" s="328"/>
      <c r="G349" s="271"/>
      <c r="H349" s="566"/>
      <c r="I349" s="581" t="s">
        <v>894</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35">
      <c r="A350" s="246"/>
      <c r="B350" s="255"/>
      <c r="C350" s="444">
        <f t="shared" si="195"/>
        <v>4</v>
      </c>
      <c r="D350" s="271"/>
      <c r="E350" s="322">
        <f t="shared" si="194"/>
        <v>198</v>
      </c>
      <c r="F350" s="328"/>
      <c r="G350" s="271"/>
      <c r="H350" s="566"/>
      <c r="I350" s="581" t="s">
        <v>897</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35">
      <c r="A351" s="246"/>
      <c r="B351" s="255"/>
      <c r="C351" s="444">
        <f t="shared" si="195"/>
        <v>4</v>
      </c>
      <c r="D351" s="271"/>
      <c r="E351" s="322">
        <f t="shared" si="194"/>
        <v>199</v>
      </c>
      <c r="F351" s="328"/>
      <c r="G351" s="271"/>
      <c r="H351" s="566"/>
      <c r="I351" s="584" t="s">
        <v>898</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35">
      <c r="A352" s="246"/>
      <c r="B352" s="255"/>
      <c r="C352" s="444">
        <f>INT($C$40)+3</f>
        <v>4</v>
      </c>
      <c r="D352" s="271"/>
      <c r="E352" s="322">
        <f t="shared" si="194"/>
        <v>200</v>
      </c>
      <c r="F352" s="328"/>
      <c r="G352" s="271"/>
      <c r="H352" s="566"/>
      <c r="I352" s="581" t="s">
        <v>894</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35">
      <c r="A353" s="246"/>
      <c r="B353" s="255"/>
      <c r="C353" s="444">
        <f>INT($C$40)+3</f>
        <v>4</v>
      </c>
      <c r="D353" s="271"/>
      <c r="E353" s="322">
        <f t="shared" si="194"/>
        <v>201</v>
      </c>
      <c r="F353" s="328"/>
      <c r="G353" s="271"/>
      <c r="H353" s="566"/>
      <c r="I353" s="581" t="s">
        <v>895</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35">
      <c r="A354" s="246"/>
      <c r="B354" s="255"/>
      <c r="C354" s="444">
        <f>INT($C$40)+3</f>
        <v>4</v>
      </c>
      <c r="D354" s="271"/>
      <c r="E354" s="322">
        <f t="shared" si="194"/>
        <v>202</v>
      </c>
      <c r="F354" s="328"/>
      <c r="G354" s="271"/>
      <c r="H354" s="566"/>
      <c r="I354" s="581" t="s">
        <v>896</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35">
      <c r="A355" s="246"/>
      <c r="B355" s="255"/>
      <c r="C355" s="444">
        <f t="shared" si="195"/>
        <v>4</v>
      </c>
      <c r="D355" s="271"/>
      <c r="E355" s="322">
        <f t="shared" si="194"/>
        <v>203</v>
      </c>
      <c r="F355" s="328"/>
      <c r="G355" s="271"/>
      <c r="H355" s="566"/>
      <c r="I355" s="584" t="s">
        <v>902</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35">
      <c r="A356" s="246"/>
      <c r="B356" s="255"/>
      <c r="C356" s="444">
        <f>INT($C$40)+3</f>
        <v>4</v>
      </c>
      <c r="D356" s="271"/>
      <c r="E356" s="322">
        <f t="shared" si="194"/>
        <v>204</v>
      </c>
      <c r="F356" s="328"/>
      <c r="G356" s="271"/>
      <c r="H356" s="566"/>
      <c r="I356" s="581" t="s">
        <v>894</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35">
      <c r="A357" s="246"/>
      <c r="B357" s="255"/>
      <c r="C357" s="444">
        <f>INT($C$40)+3</f>
        <v>4</v>
      </c>
      <c r="D357" s="271"/>
      <c r="E357" s="322">
        <f t="shared" si="194"/>
        <v>205</v>
      </c>
      <c r="F357" s="328"/>
      <c r="G357" s="271"/>
      <c r="H357" s="566"/>
      <c r="I357" s="581" t="s">
        <v>895</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35">
      <c r="A358" s="246"/>
      <c r="B358" s="255"/>
      <c r="C358" s="444">
        <f>INT($C$40)+3</f>
        <v>4</v>
      </c>
      <c r="D358" s="271"/>
      <c r="E358" s="322">
        <f t="shared" si="194"/>
        <v>206</v>
      </c>
      <c r="F358" s="328"/>
      <c r="G358" s="271"/>
      <c r="H358" s="568"/>
      <c r="I358" s="582" t="s">
        <v>896</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35">
      <c r="A359" s="246"/>
      <c r="B359" s="255"/>
      <c r="C359" s="444">
        <f>INT($C$40)+2</f>
        <v>3</v>
      </c>
      <c r="D359" s="271"/>
      <c r="E359" s="322">
        <f t="shared" si="194"/>
        <v>207</v>
      </c>
      <c r="F359" s="328"/>
      <c r="G359" s="271"/>
      <c r="H359" s="564"/>
      <c r="I359" s="564" t="s">
        <v>590</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35">
      <c r="A360" s="246"/>
      <c r="B360" s="255"/>
      <c r="C360" s="444">
        <f>INT($C$40)+3</f>
        <v>4</v>
      </c>
      <c r="D360" s="271"/>
      <c r="E360" s="322">
        <f t="shared" si="194"/>
        <v>208</v>
      </c>
      <c r="F360" s="328"/>
      <c r="G360" s="271"/>
      <c r="H360" s="566"/>
      <c r="I360" s="566" t="s">
        <v>591</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35">
      <c r="A361" s="246"/>
      <c r="B361" s="255"/>
      <c r="C361" s="444">
        <f>INT($C$40)+3</f>
        <v>4</v>
      </c>
      <c r="D361" s="271"/>
      <c r="E361" s="322">
        <f t="shared" si="194"/>
        <v>209</v>
      </c>
      <c r="F361" s="328"/>
      <c r="G361" s="271"/>
      <c r="H361" s="566"/>
      <c r="I361" s="566" t="s">
        <v>592</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35">
      <c r="A362" s="246"/>
      <c r="B362" s="255"/>
      <c r="C362" s="444">
        <f>INT($C$40)+3</f>
        <v>4</v>
      </c>
      <c r="D362" s="271"/>
      <c r="E362" s="322">
        <f t="shared" si="194"/>
        <v>210</v>
      </c>
      <c r="F362" s="328"/>
      <c r="G362" s="271"/>
      <c r="H362" s="570"/>
      <c r="I362" s="570" t="s">
        <v>723</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35">
      <c r="A363" s="246"/>
      <c r="B363" s="255"/>
      <c r="C363" s="444">
        <f>INT($C$40)+3</f>
        <v>4</v>
      </c>
      <c r="D363" s="271"/>
      <c r="E363" s="322">
        <f t="shared" si="194"/>
        <v>211</v>
      </c>
      <c r="F363" s="328"/>
      <c r="G363" s="271"/>
      <c r="H363" s="572"/>
      <c r="I363" s="572" t="s">
        <v>724</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35">
      <c r="A364" s="246"/>
      <c r="B364" s="255"/>
      <c r="C364" s="444">
        <f>INT($C$40)+2</f>
        <v>3</v>
      </c>
      <c r="D364" s="271"/>
      <c r="E364" s="322">
        <f t="shared" si="194"/>
        <v>212</v>
      </c>
      <c r="F364" s="328"/>
      <c r="G364" s="271"/>
      <c r="H364" s="462"/>
      <c r="I364" s="462" t="s">
        <v>725</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35">
      <c r="A365" s="246"/>
      <c r="B365" s="255"/>
      <c r="C365" s="444">
        <f>INT($C$40)+3</f>
        <v>4</v>
      </c>
      <c r="D365" s="271"/>
      <c r="E365" s="322">
        <f t="shared" si="194"/>
        <v>213</v>
      </c>
      <c r="F365" s="328"/>
      <c r="G365" s="271"/>
      <c r="H365" s="511"/>
      <c r="I365" s="511" t="s">
        <v>726</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35">
      <c r="A366" s="246"/>
      <c r="B366" s="255"/>
      <c r="C366" s="444">
        <f>INT($C$40)+2</f>
        <v>3</v>
      </c>
      <c r="D366" s="271"/>
      <c r="E366" s="322">
        <f t="shared" si="194"/>
        <v>214</v>
      </c>
      <c r="F366" s="328"/>
      <c r="G366" s="271"/>
      <c r="H366" s="512"/>
      <c r="I366" s="512" t="s">
        <v>727</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35">
      <c r="A367" s="246"/>
      <c r="B367" s="255"/>
      <c r="C367" s="444">
        <f>INT($C$40)+3</f>
        <v>4</v>
      </c>
      <c r="D367" s="271"/>
      <c r="E367" s="322">
        <f t="shared" si="194"/>
        <v>215</v>
      </c>
      <c r="F367" s="328"/>
      <c r="G367" s="271"/>
      <c r="H367" s="344"/>
      <c r="I367" s="344" t="s">
        <v>728</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35">
      <c r="A368" s="246"/>
      <c r="B368" s="255"/>
      <c r="C368" s="444">
        <f>INT($C$40)+3</f>
        <v>4</v>
      </c>
      <c r="D368" s="271"/>
      <c r="E368" s="322">
        <f t="shared" si="194"/>
        <v>216</v>
      </c>
      <c r="F368" s="328"/>
      <c r="G368" s="271"/>
      <c r="H368" s="572"/>
      <c r="I368" s="572" t="s">
        <v>729</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15" customHeight="1" outlineLevel="2" x14ac:dyDescent="0.3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402</v>
      </c>
      <c r="SK369" s="258"/>
      <c r="SL369" s="246"/>
      <c r="SM369" s="246"/>
      <c r="SN369" s="246"/>
    </row>
    <row r="370" spans="1:508" ht="5.15" customHeight="1" outlineLevel="2" x14ac:dyDescent="0.3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15" customHeight="1" outlineLevel="1" x14ac:dyDescent="0.3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15" customHeight="1" collapsed="1" x14ac:dyDescent="0.3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3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3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3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3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3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3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3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35">
      <c r="C380" s="443" t="s">
        <v>712</v>
      </c>
    </row>
  </sheetData>
  <mergeCells count="2">
    <mergeCell ref="K18:Y18"/>
    <mergeCell ref="K21:Y21"/>
  </mergeCells>
  <conditionalFormatting sqref="K127:SJ147">
    <cfRule type="cellIs" dxfId="8"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 workbookViewId="1"/>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76</v>
      </c>
    </row>
    <row r="3" spans="1:2" x14ac:dyDescent="0.35">
      <c r="A3" t="s">
        <v>77</v>
      </c>
      <c r="B3" s="198">
        <v>3</v>
      </c>
    </row>
    <row r="4" spans="1:2" ht="7.4" customHeight="1" x14ac:dyDescent="0.35"/>
    <row r="5" spans="1:2" x14ac:dyDescent="0.35">
      <c r="A5" t="s">
        <v>79</v>
      </c>
      <c r="B5" s="198">
        <v>1.25</v>
      </c>
    </row>
    <row r="7" spans="1:2" x14ac:dyDescent="0.35">
      <c r="A7" s="64" t="s">
        <v>78</v>
      </c>
    </row>
    <row r="8" spans="1:2" x14ac:dyDescent="0.35">
      <c r="A8" t="s">
        <v>80</v>
      </c>
      <c r="B8" s="198">
        <v>12</v>
      </c>
    </row>
    <row r="9" spans="1:2" ht="7.4" customHeight="1" x14ac:dyDescent="0.35"/>
    <row r="10" spans="1:2" x14ac:dyDescent="0.35">
      <c r="A10" t="s">
        <v>81</v>
      </c>
      <c r="B10" s="198">
        <v>12</v>
      </c>
    </row>
    <row r="12" spans="1:2" x14ac:dyDescent="0.35">
      <c r="A12" s="64" t="s">
        <v>1216</v>
      </c>
    </row>
    <row r="13" spans="1:2" x14ac:dyDescent="0.35">
      <c r="A13" t="s">
        <v>1217</v>
      </c>
      <c r="B13" s="911">
        <v>0.08</v>
      </c>
    </row>
    <row r="14" spans="1:2" ht="9.75" customHeight="1" x14ac:dyDescent="0.35"/>
    <row r="15" spans="1:2" x14ac:dyDescent="0.35">
      <c r="A15" s="64" t="s">
        <v>260</v>
      </c>
    </row>
    <row r="16" spans="1:2" x14ac:dyDescent="0.35">
      <c r="A16" t="s">
        <v>1218</v>
      </c>
      <c r="B16" s="911">
        <v>0.05</v>
      </c>
    </row>
    <row r="17" spans="1:2" ht="9.75" customHeight="1" x14ac:dyDescent="0.35"/>
    <row r="18" spans="1:2" x14ac:dyDescent="0.35">
      <c r="A18" t="s">
        <v>1198</v>
      </c>
      <c r="B18" s="911">
        <v>7.4999999999999997E-2</v>
      </c>
    </row>
    <row r="20" spans="1:2" x14ac:dyDescent="0.35">
      <c r="A20" s="64" t="s">
        <v>82</v>
      </c>
    </row>
    <row r="21" spans="1:2" x14ac:dyDescent="0.35">
      <c r="A21" t="s">
        <v>1219</v>
      </c>
      <c r="B21" s="911">
        <v>0.1</v>
      </c>
    </row>
    <row r="22" spans="1:2" ht="9.75" customHeight="1" x14ac:dyDescent="0.35"/>
    <row r="23" spans="1:2" x14ac:dyDescent="0.35">
      <c r="A23" t="s">
        <v>1199</v>
      </c>
      <c r="B23" s="911">
        <v>7.4999999999999997E-2</v>
      </c>
    </row>
    <row r="25" spans="1:2" x14ac:dyDescent="0.35">
      <c r="A25" t="s">
        <v>83</v>
      </c>
      <c r="B25"/>
    </row>
    <row r="26" spans="1:2" x14ac:dyDescent="0.35">
      <c r="A26" t="s">
        <v>372</v>
      </c>
      <c r="B26" s="198">
        <v>1</v>
      </c>
    </row>
    <row r="27" spans="1:2" x14ac:dyDescent="0.35">
      <c r="A27" t="s">
        <v>54</v>
      </c>
      <c r="B27" s="198">
        <v>1</v>
      </c>
    </row>
    <row r="28" spans="1:2" x14ac:dyDescent="0.35">
      <c r="A28" t="s">
        <v>55</v>
      </c>
      <c r="B28" s="198">
        <v>1</v>
      </c>
    </row>
    <row r="29" spans="1:2" x14ac:dyDescent="0.35">
      <c r="A29" t="s">
        <v>56</v>
      </c>
      <c r="B29" s="198">
        <v>1</v>
      </c>
    </row>
    <row r="30" spans="1:2" x14ac:dyDescent="0.35">
      <c r="A30" t="s">
        <v>57</v>
      </c>
      <c r="B30" s="198">
        <v>1.1000000000000001</v>
      </c>
    </row>
    <row r="31" spans="1:2" x14ac:dyDescent="0.35">
      <c r="A31" t="s">
        <v>874</v>
      </c>
      <c r="B31" s="198">
        <v>1.2</v>
      </c>
    </row>
    <row r="32" spans="1:2" x14ac:dyDescent="0.35">
      <c r="A32" t="s">
        <v>875</v>
      </c>
      <c r="B32" s="198">
        <v>1.2</v>
      </c>
    </row>
    <row r="33" spans="1:2" x14ac:dyDescent="0.35">
      <c r="A33" t="s">
        <v>876</v>
      </c>
      <c r="B33" s="198">
        <v>1</v>
      </c>
    </row>
    <row r="34" spans="1:2" x14ac:dyDescent="0.35">
      <c r="A34" t="s">
        <v>1146</v>
      </c>
      <c r="B34" s="198">
        <v>1</v>
      </c>
    </row>
    <row r="36" spans="1:2" x14ac:dyDescent="0.35">
      <c r="A36" t="s">
        <v>84</v>
      </c>
      <c r="B36"/>
    </row>
    <row r="37" spans="1:2" x14ac:dyDescent="0.35">
      <c r="A37" t="s">
        <v>372</v>
      </c>
      <c r="B37" s="198">
        <v>1.1000000000000001</v>
      </c>
    </row>
    <row r="38" spans="1:2" x14ac:dyDescent="0.35">
      <c r="A38" t="s">
        <v>54</v>
      </c>
      <c r="B38" s="198">
        <v>1</v>
      </c>
    </row>
    <row r="39" spans="1:2" x14ac:dyDescent="0.35">
      <c r="A39" t="s">
        <v>55</v>
      </c>
      <c r="B39" s="198">
        <v>1</v>
      </c>
    </row>
    <row r="40" spans="1:2" x14ac:dyDescent="0.35">
      <c r="A40" t="s">
        <v>56</v>
      </c>
      <c r="B40" s="198">
        <v>1</v>
      </c>
    </row>
    <row r="41" spans="1:2" x14ac:dyDescent="0.35">
      <c r="A41" t="s">
        <v>57</v>
      </c>
      <c r="B41" s="198">
        <v>1.1000000000000001</v>
      </c>
    </row>
    <row r="42" spans="1:2" x14ac:dyDescent="0.35">
      <c r="A42" t="s">
        <v>874</v>
      </c>
      <c r="B42" s="198">
        <v>1.2</v>
      </c>
    </row>
    <row r="43" spans="1:2" x14ac:dyDescent="0.35">
      <c r="A43" t="s">
        <v>875</v>
      </c>
      <c r="B43" s="198">
        <v>1.2</v>
      </c>
    </row>
    <row r="44" spans="1:2" x14ac:dyDescent="0.35">
      <c r="A44" t="s">
        <v>876</v>
      </c>
      <c r="B44" s="198">
        <v>1.1000000000000001</v>
      </c>
    </row>
    <row r="45" spans="1:2" x14ac:dyDescent="0.35">
      <c r="A45" t="s">
        <v>1146</v>
      </c>
      <c r="B45" s="198">
        <v>1</v>
      </c>
    </row>
    <row r="47" spans="1:2" x14ac:dyDescent="0.35">
      <c r="A47" t="s">
        <v>1215</v>
      </c>
      <c r="B47"/>
    </row>
    <row r="48" spans="1:2" x14ac:dyDescent="0.35">
      <c r="A48" t="s">
        <v>372</v>
      </c>
      <c r="B48" s="198">
        <v>1</v>
      </c>
    </row>
    <row r="49" spans="1:3" x14ac:dyDescent="0.35">
      <c r="A49" t="s">
        <v>54</v>
      </c>
      <c r="B49" s="198">
        <v>1</v>
      </c>
    </row>
    <row r="50" spans="1:3" x14ac:dyDescent="0.35">
      <c r="A50" t="s">
        <v>55</v>
      </c>
      <c r="B50" s="198">
        <v>1</v>
      </c>
    </row>
    <row r="51" spans="1:3" x14ac:dyDescent="0.35">
      <c r="A51" t="s">
        <v>56</v>
      </c>
      <c r="B51" s="198">
        <v>1</v>
      </c>
    </row>
    <row r="52" spans="1:3" x14ac:dyDescent="0.35">
      <c r="A52" t="s">
        <v>57</v>
      </c>
      <c r="B52" s="198">
        <v>1</v>
      </c>
    </row>
    <row r="53" spans="1:3" x14ac:dyDescent="0.35">
      <c r="A53" t="s">
        <v>874</v>
      </c>
      <c r="B53" s="198">
        <v>1</v>
      </c>
    </row>
    <row r="54" spans="1:3" x14ac:dyDescent="0.35">
      <c r="A54" t="s">
        <v>875</v>
      </c>
      <c r="B54" s="198">
        <v>1</v>
      </c>
    </row>
    <row r="55" spans="1:3" x14ac:dyDescent="0.35">
      <c r="A55" t="s">
        <v>876</v>
      </c>
      <c r="B55" s="198">
        <v>1</v>
      </c>
    </row>
    <row r="56" spans="1:3" x14ac:dyDescent="0.35">
      <c r="A56" t="s">
        <v>1146</v>
      </c>
      <c r="B56" s="198">
        <v>1</v>
      </c>
    </row>
    <row r="58" spans="1:3" x14ac:dyDescent="0.35">
      <c r="A58" s="64" t="s">
        <v>85</v>
      </c>
    </row>
    <row r="59" spans="1:3" x14ac:dyDescent="0.35">
      <c r="A59" t="s">
        <v>86</v>
      </c>
      <c r="B59" s="762">
        <f>MIN(364,INT((C59 - DATE(YEAR(C59),1,1))))</f>
        <v>104</v>
      </c>
      <c r="C59" s="779">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43" zoomScaleNormal="100" workbookViewId="0">
      <selection activeCell="J59" sqref="J59:K70"/>
    </sheetView>
    <sheetView topLeftCell="A218" workbookViewId="1"/>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346</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35">
      <c r="A15" s="6"/>
      <c r="B15" s="7"/>
      <c r="C15" s="17"/>
      <c r="D15" s="17"/>
      <c r="E15" s="17"/>
      <c r="F15" s="26"/>
      <c r="G15" s="56"/>
      <c r="H15" s="56"/>
      <c r="I15" s="56" t="s">
        <v>932</v>
      </c>
      <c r="J15" s="238">
        <v>1</v>
      </c>
      <c r="K15" s="56"/>
      <c r="Q15" s="32"/>
      <c r="R15" s="32"/>
      <c r="S15" s="32"/>
      <c r="T15" s="32"/>
      <c r="U15" s="32"/>
      <c r="V15" s="30"/>
      <c r="W15" s="16"/>
      <c r="X15" s="8"/>
      <c r="Y15" s="8"/>
      <c r="Z15" s="8"/>
    </row>
    <row r="16" spans="1:26" customFormat="1" ht="12" customHeight="1" outlineLevel="1" x14ac:dyDescent="0.35">
      <c r="A16" s="6"/>
      <c r="B16" s="7"/>
      <c r="C16" s="17"/>
      <c r="D16" s="17"/>
      <c r="E16" s="17"/>
      <c r="F16" s="26"/>
      <c r="G16" s="56"/>
      <c r="H16" s="56"/>
      <c r="I16" s="186" t="s">
        <v>973</v>
      </c>
      <c r="J16" s="660">
        <v>0.05</v>
      </c>
      <c r="K16" s="56"/>
      <c r="L16" s="56"/>
      <c r="O16" s="56"/>
      <c r="P16" s="32"/>
      <c r="Q16" s="32"/>
      <c r="R16" s="32"/>
      <c r="S16" s="32"/>
      <c r="T16" s="32"/>
      <c r="U16" s="32"/>
      <c r="V16" s="30"/>
      <c r="W16" s="16"/>
      <c r="X16" s="8"/>
      <c r="Y16" s="8"/>
      <c r="Z16" s="8"/>
    </row>
    <row r="17" spans="1:26" customFormat="1" ht="12" customHeight="1" outlineLevel="1" x14ac:dyDescent="0.3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35">
      <c r="A18" s="6"/>
      <c r="B18" s="7"/>
      <c r="C18" s="17"/>
      <c r="D18" s="17"/>
      <c r="E18" s="17"/>
      <c r="F18" s="26"/>
      <c r="G18" s="659"/>
      <c r="H18" s="659"/>
      <c r="I18" s="34" t="s">
        <v>930</v>
      </c>
      <c r="J18" s="34"/>
      <c r="K18" s="13" t="s">
        <v>929</v>
      </c>
      <c r="L18" s="628"/>
      <c r="M18" s="629">
        <v>0.5</v>
      </c>
      <c r="O18" s="56"/>
      <c r="P18" s="32"/>
      <c r="Q18" s="32"/>
      <c r="R18" s="32"/>
      <c r="S18" s="32"/>
      <c r="T18" s="32"/>
      <c r="U18" s="32"/>
      <c r="V18" s="30"/>
      <c r="W18" s="16"/>
      <c r="X18" s="8"/>
      <c r="Y18" s="8"/>
      <c r="Z18" s="8"/>
    </row>
    <row r="19" spans="1:26" customFormat="1" ht="12" customHeight="1" outlineLevel="1" x14ac:dyDescent="0.35">
      <c r="A19" s="6"/>
      <c r="B19" s="7"/>
      <c r="C19" s="17"/>
      <c r="D19" s="17"/>
      <c r="E19" s="17"/>
      <c r="F19" s="26"/>
      <c r="G19" s="659"/>
      <c r="H19" s="659"/>
      <c r="I19" s="80" t="s">
        <v>935</v>
      </c>
      <c r="J19" s="144"/>
      <c r="K19" s="625"/>
      <c r="L19" s="625"/>
      <c r="M19" s="626"/>
      <c r="O19" s="56"/>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5"/>
      <c r="C28" s="12"/>
      <c r="D28" s="12">
        <v>0</v>
      </c>
      <c r="E28" s="12" t="s">
        <v>1</v>
      </c>
      <c r="F28" s="69"/>
      <c r="G28" s="70" t="s">
        <v>1061</v>
      </c>
      <c r="H28" s="71"/>
      <c r="I28" s="71"/>
      <c r="J28" s="71"/>
      <c r="K28" s="71"/>
      <c r="L28" s="71"/>
      <c r="M28" s="71"/>
      <c r="N28" s="71"/>
      <c r="O28" s="71"/>
      <c r="P28" s="71"/>
      <c r="Q28" s="71"/>
      <c r="R28" s="71"/>
      <c r="S28" s="72"/>
      <c r="T28" s="71"/>
      <c r="U28" s="71"/>
      <c r="V28" s="71"/>
      <c r="W28" s="16"/>
      <c r="X28" s="8"/>
      <c r="Y28" s="8"/>
      <c r="Z28" s="8"/>
    </row>
    <row r="29" spans="1:26" customFormat="1" ht="13.4" customHeight="1" outlineLevel="1" x14ac:dyDescent="0.35">
      <c r="A29" s="6"/>
      <c r="B29" s="95"/>
      <c r="C29" s="12"/>
      <c r="D29" s="12"/>
      <c r="E29" s="17"/>
      <c r="F29" s="73"/>
      <c r="G29" s="74" t="s">
        <v>1062</v>
      </c>
      <c r="H29" s="74"/>
      <c r="I29" s="74"/>
      <c r="J29" s="74"/>
      <c r="K29" s="74"/>
      <c r="L29" s="74"/>
      <c r="M29" s="74"/>
      <c r="N29" s="74"/>
      <c r="O29" s="74"/>
      <c r="P29" s="74"/>
      <c r="Q29" s="74"/>
      <c r="R29" s="74"/>
      <c r="S29" s="75"/>
      <c r="T29" s="76"/>
      <c r="U29" s="76"/>
      <c r="V29" s="76"/>
      <c r="W29" s="16"/>
      <c r="X29" s="8"/>
      <c r="Y29" s="8"/>
      <c r="Z29" s="8"/>
    </row>
    <row r="30" spans="1:26" customFormat="1" ht="13.4" customHeight="1" outlineLevel="1" x14ac:dyDescent="0.35">
      <c r="A30" s="6"/>
      <c r="B30" s="95"/>
      <c r="C30" s="17"/>
      <c r="D30" s="12"/>
      <c r="E30" s="17"/>
      <c r="F30" s="73"/>
      <c r="G30" s="77">
        <v>37998.72855324074</v>
      </c>
      <c r="H30" s="78">
        <v>37998.72855324074</v>
      </c>
      <c r="I30" s="74"/>
      <c r="J30" s="74"/>
      <c r="K30" s="74" t="s">
        <v>1063</v>
      </c>
      <c r="L30" s="74"/>
      <c r="M30" s="74"/>
      <c r="N30" s="74"/>
      <c r="O30" s="74"/>
      <c r="P30" s="74"/>
      <c r="Q30" s="74"/>
      <c r="R30" s="74"/>
      <c r="S30" s="75"/>
      <c r="T30" s="76"/>
      <c r="U30" s="76"/>
      <c r="V30" s="76"/>
      <c r="W30" s="16"/>
      <c r="X30" s="8"/>
      <c r="Y30" s="8"/>
      <c r="Z30" s="8"/>
    </row>
    <row r="31" spans="1:26" customFormat="1" ht="13.4" customHeight="1" outlineLevel="1" x14ac:dyDescent="0.3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4" customHeight="1" outlineLevel="1" x14ac:dyDescent="0.3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5"/>
      <c r="C35" s="17"/>
      <c r="D35" s="17"/>
      <c r="E35" s="17"/>
      <c r="F35" s="17"/>
      <c r="G35" s="23"/>
      <c r="H35" s="23"/>
      <c r="I35" s="23"/>
      <c r="J35" s="23" t="s">
        <v>813</v>
      </c>
      <c r="K35" s="23" t="s">
        <v>386</v>
      </c>
      <c r="L35" s="23" t="s">
        <v>784</v>
      </c>
      <c r="M35" s="23" t="s">
        <v>785</v>
      </c>
      <c r="N35" s="23" t="s">
        <v>786</v>
      </c>
      <c r="O35" s="23" t="s">
        <v>787</v>
      </c>
      <c r="P35" s="23" t="s">
        <v>788</v>
      </c>
      <c r="Q35" s="23" t="s">
        <v>789</v>
      </c>
      <c r="R35" s="23" t="s">
        <v>790</v>
      </c>
      <c r="S35" s="23" t="s">
        <v>791</v>
      </c>
      <c r="T35" s="23"/>
      <c r="U35" s="23"/>
      <c r="V35" s="23"/>
      <c r="W35" s="16"/>
      <c r="X35" s="8"/>
      <c r="Y35" s="8"/>
      <c r="Z35" s="8"/>
    </row>
    <row r="36" spans="1:26" customFormat="1" ht="5.15" customHeight="1" outlineLevel="1" x14ac:dyDescent="0.3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4" customHeight="1" outlineLevel="1" x14ac:dyDescent="0.35">
      <c r="A38" s="6"/>
      <c r="B38" s="95"/>
      <c r="C38" s="17"/>
      <c r="D38" s="17"/>
      <c r="E38" s="17"/>
      <c r="F38" s="13"/>
      <c r="G38" s="90" t="s">
        <v>1064</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4" customHeight="1" outlineLevel="1" x14ac:dyDescent="0.3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4" customHeight="1" outlineLevel="1" x14ac:dyDescent="0.3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4" customHeight="1" outlineLevel="1" x14ac:dyDescent="0.3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15" customHeight="1" outlineLevel="1" x14ac:dyDescent="0.3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3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t="s">
        <v>1300</v>
      </c>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96</v>
      </c>
      <c r="H58" t="s">
        <v>356</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35">
      <c r="A59" s="6"/>
      <c r="B59" s="7"/>
      <c r="C59" s="17"/>
      <c r="D59" s="17"/>
      <c r="E59" s="17"/>
      <c r="F59" s="26"/>
      <c r="G59" s="691" t="str">
        <f>General!G17</f>
        <v>b</v>
      </c>
      <c r="H59" s="226">
        <f>2/0.2</f>
        <v>10</v>
      </c>
      <c r="I59" s="55"/>
      <c r="L59" s="56"/>
      <c r="O59" s="56"/>
      <c r="P59" s="32"/>
      <c r="Q59" s="32"/>
      <c r="R59" s="32"/>
      <c r="S59" s="32"/>
      <c r="T59" s="32"/>
      <c r="U59" s="32"/>
      <c r="V59" s="30"/>
      <c r="W59" s="16"/>
      <c r="X59" s="8"/>
      <c r="Y59" s="8"/>
      <c r="Z59" s="8"/>
    </row>
    <row r="60" spans="1:26" customFormat="1" ht="12" customHeight="1" outlineLevel="1" x14ac:dyDescent="0.35">
      <c r="A60" s="6"/>
      <c r="B60" s="7"/>
      <c r="C60" s="17"/>
      <c r="D60" s="17"/>
      <c r="E60" s="17"/>
      <c r="F60" s="26"/>
      <c r="G60" s="691" t="str">
        <f>General!G18</f>
        <v>bd</v>
      </c>
      <c r="H60" s="226">
        <f>2/0.2</f>
        <v>10</v>
      </c>
      <c r="I60" s="55"/>
      <c r="L60" s="56"/>
      <c r="O60" s="56"/>
      <c r="P60" s="32"/>
      <c r="Q60" s="32"/>
      <c r="R60" s="32"/>
      <c r="S60" s="32"/>
      <c r="T60" s="32"/>
      <c r="U60" s="32"/>
      <c r="V60" s="30"/>
      <c r="W60" s="16"/>
      <c r="X60" s="8"/>
      <c r="Y60" s="8"/>
      <c r="Z60" s="8"/>
    </row>
    <row r="61" spans="1:26" customFormat="1" ht="12" customHeight="1" outlineLevel="1" x14ac:dyDescent="0.35">
      <c r="A61" s="6"/>
      <c r="B61" s="7"/>
      <c r="C61" s="17"/>
      <c r="D61" s="17"/>
      <c r="E61" s="17"/>
      <c r="F61" s="26"/>
      <c r="G61" s="691" t="str">
        <f>General!G19</f>
        <v>f</v>
      </c>
      <c r="H61" s="226">
        <f>1/0.2</f>
        <v>5</v>
      </c>
      <c r="I61" s="55"/>
      <c r="L61" s="56"/>
      <c r="O61" s="56"/>
      <c r="P61" s="32"/>
      <c r="Q61" s="32"/>
      <c r="R61" s="32"/>
      <c r="S61" s="32"/>
      <c r="T61" s="32"/>
      <c r="U61" s="32"/>
      <c r="V61" s="30"/>
      <c r="W61" s="16"/>
      <c r="X61" s="8"/>
      <c r="Y61" s="8"/>
      <c r="Z61" s="8"/>
    </row>
    <row r="62" spans="1:26" customFormat="1" ht="12" customHeight="1" outlineLevel="1" x14ac:dyDescent="0.35">
      <c r="A62" s="6"/>
      <c r="B62" s="7"/>
      <c r="C62" s="17"/>
      <c r="D62" s="17"/>
      <c r="E62" s="17"/>
      <c r="F62" s="26"/>
      <c r="G62" s="691" t="str">
        <f>General!G20</f>
        <v>h</v>
      </c>
      <c r="H62" s="226"/>
      <c r="I62" s="55"/>
      <c r="L62" s="56"/>
      <c r="O62" s="56"/>
      <c r="P62" s="32"/>
      <c r="Q62" s="32"/>
      <c r="R62" s="32"/>
      <c r="S62" s="32"/>
      <c r="T62" s="32"/>
      <c r="U62" s="32"/>
      <c r="V62" s="30"/>
      <c r="W62" s="16"/>
      <c r="X62" s="8"/>
      <c r="Y62" s="8"/>
      <c r="Z62" s="8"/>
    </row>
    <row r="63" spans="1:26" customFormat="1" ht="12" customHeight="1" outlineLevel="1" x14ac:dyDescent="0.35">
      <c r="A63" s="6"/>
      <c r="B63" s="7"/>
      <c r="C63" s="17"/>
      <c r="D63" s="17"/>
      <c r="E63" s="17"/>
      <c r="F63" s="26"/>
      <c r="G63" s="691" t="str">
        <f>General!G21</f>
        <v>i</v>
      </c>
      <c r="H63" s="226">
        <f>1/0.2</f>
        <v>5</v>
      </c>
      <c r="I63" s="55"/>
      <c r="L63" s="56"/>
      <c r="O63" s="56"/>
      <c r="P63" s="32"/>
      <c r="Q63" s="32"/>
      <c r="R63" s="32"/>
      <c r="S63" s="32"/>
      <c r="T63" s="32"/>
      <c r="U63" s="32"/>
      <c r="V63" s="30"/>
      <c r="W63" s="16"/>
      <c r="X63" s="8"/>
      <c r="Y63" s="8"/>
      <c r="Z63" s="8"/>
    </row>
    <row r="64" spans="1:26" customFormat="1" ht="12" customHeight="1" outlineLevel="1" x14ac:dyDescent="0.35">
      <c r="A64" s="6"/>
      <c r="B64" s="7"/>
      <c r="C64" s="17"/>
      <c r="D64" s="17"/>
      <c r="E64" s="17"/>
      <c r="F64" s="26"/>
      <c r="G64" s="691" t="str">
        <f>General!G22</f>
        <v>k</v>
      </c>
      <c r="H64" s="226">
        <f t="shared" ref="H64:H65" si="0">1/0.2</f>
        <v>5</v>
      </c>
      <c r="I64" s="55"/>
      <c r="L64" s="56"/>
      <c r="O64" s="56"/>
      <c r="P64" s="32"/>
      <c r="Q64" s="32"/>
      <c r="R64" s="32"/>
      <c r="S64" s="32"/>
      <c r="T64" s="32"/>
      <c r="U64" s="32"/>
      <c r="V64" s="30"/>
      <c r="W64" s="16"/>
      <c r="X64" s="8"/>
      <c r="Y64" s="8"/>
      <c r="Z64" s="8"/>
    </row>
    <row r="65" spans="1:68" customFormat="1" ht="12" customHeight="1" outlineLevel="1" x14ac:dyDescent="0.35">
      <c r="A65" s="6"/>
      <c r="B65" s="7"/>
      <c r="C65" s="17"/>
      <c r="D65" s="17"/>
      <c r="E65" s="17"/>
      <c r="F65" s="26"/>
      <c r="G65" s="691" t="str">
        <f>General!G23</f>
        <v>l</v>
      </c>
      <c r="H65" s="226">
        <f t="shared" si="0"/>
        <v>5</v>
      </c>
      <c r="I65" s="55"/>
      <c r="L65" s="56"/>
      <c r="O65" s="56"/>
      <c r="P65" s="32"/>
      <c r="Q65" s="32"/>
      <c r="R65" s="32"/>
      <c r="S65" s="32"/>
      <c r="T65" s="32"/>
      <c r="U65" s="32"/>
      <c r="V65" s="30"/>
      <c r="W65" s="16"/>
      <c r="X65" s="8"/>
      <c r="Y65" s="8"/>
      <c r="Z65" s="8"/>
    </row>
    <row r="66" spans="1:68" customFormat="1" ht="12" customHeight="1" outlineLevel="1" x14ac:dyDescent="0.35">
      <c r="A66" s="6"/>
      <c r="B66" s="7"/>
      <c r="C66" s="17"/>
      <c r="D66" s="17"/>
      <c r="E66" s="17"/>
      <c r="F66" s="26"/>
      <c r="G66" s="691" t="str">
        <f>General!G24</f>
        <v>o</v>
      </c>
      <c r="H66" s="226">
        <f>1.8/0.2</f>
        <v>9</v>
      </c>
      <c r="I66" s="55"/>
      <c r="L66" s="56"/>
      <c r="O66" s="56"/>
      <c r="P66" s="32"/>
      <c r="Q66" s="32"/>
      <c r="R66" s="32"/>
      <c r="S66" s="32"/>
      <c r="T66" s="32"/>
      <c r="U66" s="32"/>
      <c r="V66" s="30"/>
      <c r="W66" s="16"/>
      <c r="X66" s="8"/>
      <c r="Y66" s="8"/>
      <c r="Z66" s="8"/>
    </row>
    <row r="67" spans="1:68" customFormat="1" ht="12" customHeight="1" outlineLevel="1" x14ac:dyDescent="0.35">
      <c r="A67" s="6"/>
      <c r="B67" s="7"/>
      <c r="C67" s="17"/>
      <c r="D67" s="17"/>
      <c r="E67" s="17"/>
      <c r="F67" s="26"/>
      <c r="G67" s="691" t="str">
        <f>General!G25</f>
        <v>od</v>
      </c>
      <c r="H67" s="226">
        <f>1.8/0.2</f>
        <v>9</v>
      </c>
      <c r="I67" s="55"/>
      <c r="L67" s="56"/>
      <c r="O67" s="56"/>
      <c r="P67" s="32"/>
      <c r="Q67" s="32"/>
      <c r="R67" s="32"/>
      <c r="S67" s="32"/>
      <c r="T67" s="32"/>
      <c r="U67" s="32"/>
      <c r="V67" s="30"/>
      <c r="W67" s="16"/>
      <c r="X67" s="8"/>
      <c r="Y67" s="8"/>
      <c r="Z67" s="8"/>
    </row>
    <row r="68" spans="1:68" customFormat="1" ht="12" customHeight="1" outlineLevel="1" x14ac:dyDescent="0.35">
      <c r="A68" s="6"/>
      <c r="B68" s="7"/>
      <c r="C68" s="17"/>
      <c r="D68" s="17"/>
      <c r="E68" s="17"/>
      <c r="F68" s="26"/>
      <c r="G68" s="691" t="str">
        <f>General!G26</f>
        <v>of</v>
      </c>
      <c r="H68" s="226"/>
      <c r="I68" s="55"/>
      <c r="L68" s="56"/>
      <c r="O68" s="56"/>
      <c r="P68" s="32"/>
      <c r="Q68" s="32"/>
      <c r="R68" s="32"/>
      <c r="S68" s="32"/>
      <c r="T68" s="32"/>
      <c r="U68" s="32"/>
      <c r="V68" s="30"/>
      <c r="W68" s="16"/>
      <c r="X68" s="8"/>
      <c r="Y68" s="8"/>
      <c r="Z68" s="8"/>
    </row>
    <row r="69" spans="1:68" customFormat="1" ht="12" customHeight="1" outlineLevel="1" x14ac:dyDescent="0.35">
      <c r="A69" s="6"/>
      <c r="B69" s="7"/>
      <c r="C69" s="17"/>
      <c r="D69" s="17"/>
      <c r="E69" s="17"/>
      <c r="F69" s="26"/>
      <c r="G69" s="691" t="str">
        <f>General!G27</f>
        <v>r</v>
      </c>
      <c r="H69" s="226">
        <f t="shared" ref="H69:H70" si="1">1/0.2</f>
        <v>5</v>
      </c>
      <c r="I69" s="55"/>
      <c r="L69" s="56"/>
      <c r="O69" s="56"/>
      <c r="P69" s="32"/>
      <c r="Q69" s="32"/>
      <c r="R69" s="32"/>
      <c r="S69" s="32"/>
      <c r="T69" s="32"/>
      <c r="U69" s="32"/>
      <c r="V69" s="30"/>
      <c r="W69" s="16"/>
      <c r="X69" s="8"/>
      <c r="Y69" s="8"/>
      <c r="Z69" s="8"/>
    </row>
    <row r="70" spans="1:68" customFormat="1" ht="12" customHeight="1" outlineLevel="1" x14ac:dyDescent="0.35">
      <c r="A70" s="6"/>
      <c r="B70" s="7"/>
      <c r="C70" s="17"/>
      <c r="D70" s="17"/>
      <c r="E70" s="17"/>
      <c r="F70" s="26"/>
      <c r="G70" s="691" t="str">
        <f>General!G28</f>
        <v>rd</v>
      </c>
      <c r="H70" s="226">
        <f t="shared" si="1"/>
        <v>5</v>
      </c>
      <c r="I70" s="55"/>
      <c r="L70" s="56"/>
      <c r="O70" s="56"/>
      <c r="P70" s="32"/>
      <c r="Q70" s="32"/>
      <c r="R70" s="32"/>
      <c r="S70" s="32"/>
      <c r="T70" s="32"/>
      <c r="U70" s="32"/>
      <c r="V70" s="30"/>
      <c r="W70" s="16"/>
      <c r="X70" s="8"/>
      <c r="Y70" s="8"/>
      <c r="Z70" s="8"/>
    </row>
    <row r="71" spans="1:68" customFormat="1" ht="12" customHeight="1" outlineLevel="1" x14ac:dyDescent="0.35">
      <c r="A71" s="6"/>
      <c r="B71" s="7"/>
      <c r="C71" s="17"/>
      <c r="D71" s="17"/>
      <c r="E71" s="17"/>
      <c r="F71" s="26"/>
      <c r="G71" s="691" t="str">
        <f>General!G29</f>
        <v>v</v>
      </c>
      <c r="H71" s="226">
        <f>1/0.2</f>
        <v>5</v>
      </c>
      <c r="I71" s="55"/>
      <c r="J71" s="56"/>
      <c r="K71" s="56"/>
      <c r="L71" s="56"/>
      <c r="O71" s="56"/>
      <c r="P71" s="32"/>
      <c r="Q71" s="32"/>
      <c r="R71" s="32"/>
      <c r="S71" s="32"/>
      <c r="T71" s="32"/>
      <c r="U71" s="32"/>
      <c r="V71" s="30"/>
      <c r="W71" s="16"/>
      <c r="X71" s="8"/>
      <c r="Y71" s="8"/>
      <c r="Z71" s="8"/>
    </row>
    <row r="72" spans="1:68" customFormat="1" ht="12" customHeight="1" outlineLevel="1" x14ac:dyDescent="0.35">
      <c r="A72" s="6"/>
      <c r="B72" s="7"/>
      <c r="C72" s="17"/>
      <c r="D72" s="17"/>
      <c r="E72" s="17"/>
      <c r="F72" s="26"/>
      <c r="G72" s="691" t="str">
        <f>General!G30</f>
        <v>w</v>
      </c>
      <c r="H72" s="226">
        <f>1.8/0.2</f>
        <v>9</v>
      </c>
      <c r="I72" s="55"/>
      <c r="J72" s="53"/>
      <c r="K72" s="630"/>
      <c r="L72" s="53"/>
      <c r="O72" s="53"/>
      <c r="P72" s="32"/>
      <c r="Q72" s="32"/>
      <c r="R72" s="32"/>
      <c r="S72" s="32"/>
      <c r="T72" s="32"/>
      <c r="U72" s="32"/>
      <c r="V72" s="30"/>
      <c r="W72" s="16"/>
      <c r="X72" s="8"/>
      <c r="Y72" s="8"/>
      <c r="Z72" s="8"/>
    </row>
    <row r="73" spans="1:68" customFormat="1" ht="12" customHeight="1" outlineLevel="1" x14ac:dyDescent="0.35">
      <c r="A73" s="6"/>
      <c r="B73" s="7"/>
      <c r="C73" s="17"/>
      <c r="D73" s="17"/>
      <c r="E73" s="17"/>
      <c r="F73" s="26"/>
      <c r="G73" s="691" t="str">
        <f>General!G31</f>
        <v>wd</v>
      </c>
      <c r="H73" s="226">
        <f>1.8/0.2</f>
        <v>9</v>
      </c>
      <c r="I73" s="55"/>
      <c r="J73" s="53"/>
      <c r="K73" s="630"/>
      <c r="L73" s="53"/>
      <c r="O73" s="53"/>
      <c r="P73" s="32"/>
      <c r="Q73" s="32"/>
      <c r="R73" s="32"/>
      <c r="S73" s="32"/>
      <c r="T73" s="32"/>
      <c r="U73" s="32"/>
      <c r="V73" s="30"/>
      <c r="W73" s="16"/>
      <c r="X73" s="8"/>
      <c r="Y73" s="8"/>
      <c r="Z73" s="8"/>
    </row>
    <row r="74" spans="1:68" customFormat="1" ht="12" customHeight="1" outlineLevel="1" x14ac:dyDescent="0.35">
      <c r="A74" s="6"/>
      <c r="B74" s="7"/>
      <c r="C74" s="17"/>
      <c r="D74" s="17"/>
      <c r="E74" s="17"/>
      <c r="F74" s="26"/>
      <c r="G74" s="691" t="str">
        <f>General!G32</f>
        <v>z</v>
      </c>
      <c r="H74" s="226">
        <f t="shared" ref="H74:H75" si="2">1/0.2</f>
        <v>5</v>
      </c>
      <c r="I74" s="55"/>
      <c r="J74" s="56"/>
      <c r="K74" s="56"/>
      <c r="L74" s="56"/>
      <c r="O74" s="56"/>
      <c r="P74" s="32"/>
      <c r="Q74" s="32"/>
      <c r="R74" s="32"/>
      <c r="S74" s="32"/>
      <c r="T74" s="32"/>
      <c r="U74" s="32"/>
      <c r="V74" s="30"/>
      <c r="W74" s="16"/>
      <c r="X74" s="8"/>
      <c r="Y74" s="8"/>
      <c r="Z74" s="8"/>
    </row>
    <row r="75" spans="1:68" customFormat="1" ht="12" customHeight="1" outlineLevel="1" x14ac:dyDescent="0.35">
      <c r="A75" s="6"/>
      <c r="B75" s="7"/>
      <c r="C75" s="17"/>
      <c r="D75" s="17"/>
      <c r="E75" s="17"/>
      <c r="F75" s="26"/>
      <c r="G75" s="691" t="str">
        <f>General!G33</f>
        <v>zd</v>
      </c>
      <c r="H75" s="226">
        <f t="shared" si="2"/>
        <v>5</v>
      </c>
      <c r="I75" s="55"/>
      <c r="J75" s="56"/>
      <c r="K75" s="56"/>
      <c r="L75" s="56"/>
      <c r="O75" s="56"/>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1019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5" t="s">
        <v>1024</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96</v>
      </c>
      <c r="I93" s="713" t="s">
        <v>1020</v>
      </c>
      <c r="J93" s="713" t="s">
        <v>1021</v>
      </c>
      <c r="K93" s="713" t="s">
        <v>1022</v>
      </c>
      <c r="L93" s="713" t="s">
        <v>1023</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308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5" t="s">
        <v>1029</v>
      </c>
      <c r="I129" s="721"/>
      <c r="K129" s="677"/>
      <c r="L129" s="677"/>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5"/>
      <c r="H130" s="722" t="s">
        <v>1031</v>
      </c>
      <c r="I130" s="723" t="s">
        <v>1032</v>
      </c>
      <c r="J130" s="724" t="s">
        <v>1033</v>
      </c>
      <c r="K130" s="718"/>
      <c r="L130" s="677"/>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3" t="s">
        <v>1026</v>
      </c>
      <c r="I131" t="s">
        <v>1027</v>
      </c>
      <c r="J131" t="s">
        <v>1028</v>
      </c>
      <c r="K131" s="677"/>
      <c r="L131" s="677"/>
      <c r="O131" s="55"/>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7" t="str">
        <f>General!G17</f>
        <v>b</v>
      </c>
      <c r="H132" s="719">
        <v>1</v>
      </c>
      <c r="I132" s="719">
        <v>1</v>
      </c>
      <c r="J132" s="894">
        <f t="shared" ref="J132:J148" si="3">$J94-$I94*$K94*(1-$L94)</f>
        <v>1.0685</v>
      </c>
      <c r="K132" s="718"/>
      <c r="L132" s="677"/>
      <c r="M132" s="34"/>
      <c r="O132" s="55"/>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7" t="str">
        <f>General!G18</f>
        <v>bd</v>
      </c>
      <c r="H133" s="719">
        <v>1</v>
      </c>
      <c r="I133" s="719">
        <v>1</v>
      </c>
      <c r="J133" s="894">
        <f t="shared" si="3"/>
        <v>1.0685</v>
      </c>
      <c r="K133" s="718"/>
      <c r="L133" s="677"/>
      <c r="M133" s="34"/>
      <c r="O133" s="55"/>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7" t="str">
        <f>General!G19</f>
        <v>f</v>
      </c>
      <c r="H134" s="719">
        <v>1</v>
      </c>
      <c r="I134" s="719">
        <v>1</v>
      </c>
      <c r="J134" s="894">
        <f t="shared" si="3"/>
        <v>1.0685</v>
      </c>
      <c r="K134" s="718"/>
      <c r="L134" s="677"/>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7" t="str">
        <f>General!G20</f>
        <v>h</v>
      </c>
      <c r="H135" s="719">
        <v>1</v>
      </c>
      <c r="I135" s="719">
        <v>1</v>
      </c>
      <c r="J135" s="894">
        <f t="shared" si="3"/>
        <v>1.0685</v>
      </c>
      <c r="K135" s="718"/>
      <c r="L135" s="677"/>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7" t="str">
        <f>General!G21</f>
        <v>i</v>
      </c>
      <c r="H136" s="719">
        <v>1</v>
      </c>
      <c r="I136" s="719">
        <v>1</v>
      </c>
      <c r="J136" s="894">
        <f t="shared" si="3"/>
        <v>1.0685</v>
      </c>
      <c r="K136" s="718"/>
      <c r="L136" s="677"/>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7" t="str">
        <f>General!G22</f>
        <v>k</v>
      </c>
      <c r="H137" s="719">
        <v>1</v>
      </c>
      <c r="I137" s="719">
        <v>1</v>
      </c>
      <c r="J137" s="894">
        <f t="shared" si="3"/>
        <v>1.0685</v>
      </c>
      <c r="K137" s="718"/>
      <c r="L137" s="677"/>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7" t="str">
        <f>General!G23</f>
        <v>l</v>
      </c>
      <c r="H138" s="719">
        <v>1</v>
      </c>
      <c r="I138" s="719">
        <v>1</v>
      </c>
      <c r="J138" s="894">
        <f t="shared" si="3"/>
        <v>1.0685</v>
      </c>
      <c r="K138" s="718"/>
      <c r="L138" s="677"/>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7" t="str">
        <f>General!G24</f>
        <v>o</v>
      </c>
      <c r="H139" s="719">
        <v>1</v>
      </c>
      <c r="I139" s="719">
        <v>1</v>
      </c>
      <c r="J139" s="894">
        <f t="shared" si="3"/>
        <v>1.0685</v>
      </c>
      <c r="K139" s="718"/>
      <c r="L139" s="677"/>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7" t="str">
        <f>General!G25</f>
        <v>od</v>
      </c>
      <c r="H140" s="719">
        <v>1</v>
      </c>
      <c r="I140" s="719">
        <v>1</v>
      </c>
      <c r="J140" s="894">
        <f t="shared" si="3"/>
        <v>1.0685</v>
      </c>
      <c r="K140" s="718"/>
      <c r="L140" s="677"/>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7" t="str">
        <f>General!G26</f>
        <v>of</v>
      </c>
      <c r="H141" s="719">
        <v>1</v>
      </c>
      <c r="I141" s="719">
        <v>1</v>
      </c>
      <c r="J141" s="894">
        <f t="shared" si="3"/>
        <v>1.0685</v>
      </c>
      <c r="K141" s="718"/>
      <c r="L141" s="677"/>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7" t="str">
        <f>General!G27</f>
        <v>r</v>
      </c>
      <c r="H142" s="719">
        <v>1</v>
      </c>
      <c r="I142" s="719">
        <v>1</v>
      </c>
      <c r="J142" s="894">
        <f t="shared" si="3"/>
        <v>1.0685</v>
      </c>
      <c r="K142" s="718"/>
      <c r="L142" s="677"/>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7" t="str">
        <f>General!G29</f>
        <v>v</v>
      </c>
      <c r="H144" s="719">
        <v>1</v>
      </c>
      <c r="I144" s="719">
        <v>1</v>
      </c>
      <c r="J144" s="894">
        <f t="shared" si="3"/>
        <v>1.0685</v>
      </c>
      <c r="K144" s="718"/>
      <c r="L144" s="677"/>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7" t="str">
        <f>General!G30</f>
        <v>w</v>
      </c>
      <c r="H145" s="719">
        <v>1</v>
      </c>
      <c r="I145" s="719">
        <v>1</v>
      </c>
      <c r="J145" s="894">
        <f t="shared" si="3"/>
        <v>1.0685</v>
      </c>
      <c r="K145" s="718"/>
      <c r="L145" s="677"/>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7" t="str">
        <f>General!G31</f>
        <v>wd</v>
      </c>
      <c r="H146" s="719">
        <v>1</v>
      </c>
      <c r="I146" s="719">
        <v>1</v>
      </c>
      <c r="J146" s="894">
        <f t="shared" si="3"/>
        <v>1.0685</v>
      </c>
      <c r="K146" s="718"/>
      <c r="L146" s="677"/>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7" t="str">
        <f>General!G32</f>
        <v>z</v>
      </c>
      <c r="H147" s="719">
        <v>1</v>
      </c>
      <c r="I147" s="719">
        <v>1</v>
      </c>
      <c r="J147" s="894">
        <f t="shared" si="3"/>
        <v>1.0685</v>
      </c>
      <c r="K147" s="718"/>
      <c r="L147" s="677"/>
      <c r="M147" s="53"/>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7" t="str">
        <f>General!G33</f>
        <v>zd</v>
      </c>
      <c r="H148" s="719">
        <v>1</v>
      </c>
      <c r="I148" s="719">
        <v>1</v>
      </c>
      <c r="J148" s="894">
        <f t="shared" si="3"/>
        <v>1.0685</v>
      </c>
      <c r="K148" s="718"/>
      <c r="L148" s="677"/>
      <c r="M148" s="32"/>
      <c r="P148" s="32"/>
      <c r="Q148" s="32"/>
      <c r="R148" s="32"/>
      <c r="S148" s="491"/>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3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1" t="s">
        <v>1034</v>
      </c>
      <c r="I151" s="692"/>
      <c r="K151" s="677"/>
      <c r="L151" s="677"/>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3" t="s">
        <v>1026</v>
      </c>
      <c r="I152" t="s">
        <v>1027</v>
      </c>
      <c r="J152" t="s">
        <v>1028</v>
      </c>
      <c r="K152" s="677"/>
      <c r="L152" s="677"/>
      <c r="O152" s="55"/>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0" t="str">
        <f>General!G18</f>
        <v>bd</v>
      </c>
      <c r="H154" s="720">
        <v>0.44</v>
      </c>
      <c r="I154" s="894">
        <f t="shared" ref="I154:I169" si="4">H154</f>
        <v>0.44</v>
      </c>
      <c r="J154" s="894">
        <f t="shared" ref="J154:J169" si="5">$I95*$K95*$L95/J133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0" t="str">
        <f>General!G19</f>
        <v>f</v>
      </c>
      <c r="H155" s="720">
        <v>0.3</v>
      </c>
      <c r="I155" s="894">
        <f t="shared" si="4"/>
        <v>0.3</v>
      </c>
      <c r="J155" s="894">
        <f t="shared" si="5"/>
        <v>0.56013102480112298</v>
      </c>
      <c r="K155" s="677"/>
      <c r="L155" s="677"/>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0" t="str">
        <f>General!G20</f>
        <v>h</v>
      </c>
      <c r="H156" s="720">
        <v>0.3</v>
      </c>
      <c r="I156" s="894">
        <f t="shared" si="4"/>
        <v>0.3</v>
      </c>
      <c r="J156" s="894">
        <f t="shared" si="5"/>
        <v>0.56013102480112298</v>
      </c>
      <c r="K156" s="677"/>
      <c r="L156" s="677"/>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0" t="str">
        <f>General!G21</f>
        <v>i</v>
      </c>
      <c r="H157" s="720">
        <v>0.3</v>
      </c>
      <c r="I157" s="894">
        <f t="shared" si="4"/>
        <v>0.3</v>
      </c>
      <c r="J157" s="894">
        <f t="shared" si="5"/>
        <v>0.56013102480112298</v>
      </c>
      <c r="K157" s="677"/>
      <c r="L157" s="677"/>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0" t="str">
        <f>General!G22</f>
        <v>k</v>
      </c>
      <c r="H158" s="720">
        <v>0.3</v>
      </c>
      <c r="I158" s="894">
        <f t="shared" si="4"/>
        <v>0.3</v>
      </c>
      <c r="J158" s="894">
        <f t="shared" si="5"/>
        <v>0.56013102480112298</v>
      </c>
      <c r="K158" s="677"/>
      <c r="L158" s="677"/>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0" t="str">
        <f>General!G23</f>
        <v>l</v>
      </c>
      <c r="H159" s="720">
        <v>0.3</v>
      </c>
      <c r="I159" s="894">
        <f t="shared" si="4"/>
        <v>0.3</v>
      </c>
      <c r="J159" s="894">
        <f t="shared" si="5"/>
        <v>0.56013102480112298</v>
      </c>
      <c r="K159" s="677"/>
      <c r="L159" s="677"/>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0" t="str">
        <f>General!G24</f>
        <v>o</v>
      </c>
      <c r="H160" s="720">
        <v>0.4</v>
      </c>
      <c r="I160" s="894">
        <f t="shared" si="4"/>
        <v>0.4</v>
      </c>
      <c r="J160" s="894">
        <f t="shared" si="5"/>
        <v>0.56013102480112298</v>
      </c>
      <c r="K160" s="677"/>
      <c r="L160" s="677"/>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0" t="str">
        <f>General!G25</f>
        <v>od</v>
      </c>
      <c r="H161" s="720">
        <v>0.4</v>
      </c>
      <c r="I161" s="894">
        <f t="shared" si="4"/>
        <v>0.4</v>
      </c>
      <c r="J161" s="894">
        <f t="shared" si="5"/>
        <v>0.56013102480112298</v>
      </c>
      <c r="K161" s="677"/>
      <c r="L161" s="677"/>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0" t="str">
        <f>General!G26</f>
        <v>of</v>
      </c>
      <c r="H162" s="720">
        <v>0.35</v>
      </c>
      <c r="I162" s="894">
        <f t="shared" si="4"/>
        <v>0.35</v>
      </c>
      <c r="J162" s="894">
        <f t="shared" si="5"/>
        <v>0.56013102480112298</v>
      </c>
      <c r="K162" s="677"/>
      <c r="L162" s="677"/>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0" t="str">
        <f>General!G27</f>
        <v>r</v>
      </c>
      <c r="H163" s="720">
        <v>0.2</v>
      </c>
      <c r="I163" s="894">
        <f t="shared" si="4"/>
        <v>0.2</v>
      </c>
      <c r="J163" s="894">
        <f t="shared" si="5"/>
        <v>0.56013102480112298</v>
      </c>
      <c r="K163" s="677"/>
      <c r="L163" s="677"/>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0" t="str">
        <f>General!G28</f>
        <v>rd</v>
      </c>
      <c r="H164" s="720">
        <v>0.2</v>
      </c>
      <c r="I164" s="894">
        <f t="shared" si="4"/>
        <v>0.2</v>
      </c>
      <c r="J164" s="894">
        <f t="shared" si="5"/>
        <v>0.56013102480112298</v>
      </c>
      <c r="K164" s="677"/>
      <c r="L164" s="677"/>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0" t="str">
        <f>General!G29</f>
        <v>v</v>
      </c>
      <c r="H165" s="720">
        <v>0.3</v>
      </c>
      <c r="I165" s="894">
        <f t="shared" si="4"/>
        <v>0.3</v>
      </c>
      <c r="J165" s="894">
        <f t="shared" si="5"/>
        <v>0.56013102480112298</v>
      </c>
      <c r="K165" s="677"/>
      <c r="L165" s="677"/>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0" t="str">
        <f>General!G30</f>
        <v>w</v>
      </c>
      <c r="H166" s="720">
        <v>0.42</v>
      </c>
      <c r="I166" s="894">
        <f t="shared" si="4"/>
        <v>0.42</v>
      </c>
      <c r="J166" s="894">
        <f t="shared" si="5"/>
        <v>0.56013102480112298</v>
      </c>
      <c r="K166" s="677"/>
      <c r="L166" s="677"/>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0" t="str">
        <f>General!G31</f>
        <v>wd</v>
      </c>
      <c r="H167" s="720">
        <v>0.42</v>
      </c>
      <c r="I167" s="894">
        <f t="shared" si="4"/>
        <v>0.42</v>
      </c>
      <c r="J167" s="894">
        <f t="shared" si="5"/>
        <v>0.56013102480112298</v>
      </c>
      <c r="K167" s="677"/>
      <c r="L167" s="677"/>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0" t="str">
        <f>General!G32</f>
        <v>z</v>
      </c>
      <c r="H168" s="720">
        <v>0.2</v>
      </c>
      <c r="I168" s="894">
        <f t="shared" si="4"/>
        <v>0.2</v>
      </c>
      <c r="J168" s="894">
        <f t="shared" si="5"/>
        <v>0.56013102480112298</v>
      </c>
      <c r="K168" s="677"/>
      <c r="L168" s="677"/>
      <c r="M168" s="53"/>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0" t="str">
        <f>General!G33</f>
        <v>zd</v>
      </c>
      <c r="H169" s="720">
        <v>0.2</v>
      </c>
      <c r="I169" s="894">
        <f t="shared" si="4"/>
        <v>0.2</v>
      </c>
      <c r="J169" s="894">
        <f t="shared" si="5"/>
        <v>0.56013102480112298</v>
      </c>
      <c r="K169" s="677"/>
      <c r="L169" s="677"/>
      <c r="M169" s="32"/>
      <c r="P169" s="32"/>
      <c r="Q169" s="32"/>
      <c r="R169" s="32"/>
      <c r="S169" s="491"/>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35">
      <c r="A171" s="6"/>
      <c r="B171" s="7"/>
      <c r="C171" s="17"/>
      <c r="D171" s="17"/>
      <c r="E171" s="17"/>
      <c r="F171" s="26"/>
      <c r="G171" s="191" t="s">
        <v>1030</v>
      </c>
      <c r="I171" s="692"/>
      <c r="K171" s="677"/>
      <c r="L171" s="677"/>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3" t="s">
        <v>1026</v>
      </c>
      <c r="I172" t="s">
        <v>1027</v>
      </c>
      <c r="J172" t="s">
        <v>1028</v>
      </c>
      <c r="K172" s="677"/>
      <c r="L172" s="677"/>
      <c r="O172" s="55"/>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35">
      <c r="A192" s="6"/>
      <c r="B192" s="7"/>
      <c r="C192" s="17"/>
      <c r="D192" s="17"/>
      <c r="E192" s="17"/>
      <c r="F192" s="26"/>
      <c r="H192" s="34" t="s">
        <v>1065</v>
      </c>
      <c r="I192" s="34" t="s">
        <v>357</v>
      </c>
      <c r="J192" s="34" t="s">
        <v>358</v>
      </c>
      <c r="L192" s="677"/>
      <c r="O192" s="55"/>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0" t="str">
        <f>General!G17</f>
        <v>b</v>
      </c>
      <c r="H193" s="493">
        <v>4.0000000000000001E-3</v>
      </c>
      <c r="I193" s="495">
        <v>2E-3</v>
      </c>
      <c r="J193" s="492">
        <v>0.1</v>
      </c>
      <c r="L193" s="677"/>
      <c r="M193" s="34"/>
      <c r="O193" s="55"/>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0" t="str">
        <f>General!G18</f>
        <v>bd</v>
      </c>
      <c r="H194" s="493">
        <v>4.0000000000000001E-3</v>
      </c>
      <c r="I194" s="495">
        <v>2E-3</v>
      </c>
      <c r="J194" s="492">
        <v>0.1</v>
      </c>
      <c r="L194" s="677"/>
      <c r="M194" s="34"/>
      <c r="O194" s="55"/>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0" t="str">
        <f>General!G19</f>
        <v>f</v>
      </c>
      <c r="H195" s="493">
        <v>4.0000000000000001E-3</v>
      </c>
      <c r="I195" s="495">
        <v>2E-3</v>
      </c>
      <c r="J195" s="492">
        <v>0.1</v>
      </c>
      <c r="L195" s="677"/>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0" t="str">
        <f>General!G20</f>
        <v>h</v>
      </c>
      <c r="H196" s="493">
        <v>4.0000000000000001E-3</v>
      </c>
      <c r="I196" s="495">
        <v>2E-3</v>
      </c>
      <c r="J196" s="492">
        <v>0.1</v>
      </c>
      <c r="L196" s="677"/>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0" t="str">
        <f>General!G21</f>
        <v>i</v>
      </c>
      <c r="H197" s="493">
        <v>4.0000000000000001E-3</v>
      </c>
      <c r="I197" s="495">
        <v>2E-3</v>
      </c>
      <c r="J197" s="492">
        <v>0.1</v>
      </c>
      <c r="L197" s="677"/>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0" t="str">
        <f>General!G22</f>
        <v>k</v>
      </c>
      <c r="H198" s="493">
        <v>4.0000000000000001E-3</v>
      </c>
      <c r="I198" s="495">
        <v>2E-3</v>
      </c>
      <c r="J198" s="492">
        <v>0.1</v>
      </c>
      <c r="L198" s="677"/>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0" t="str">
        <f>General!G23</f>
        <v>l</v>
      </c>
      <c r="H199" s="493">
        <v>4.0000000000000001E-3</v>
      </c>
      <c r="I199" s="495">
        <v>2E-3</v>
      </c>
      <c r="J199" s="492">
        <v>0.1</v>
      </c>
      <c r="L199" s="677"/>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0" t="str">
        <f>General!G24</f>
        <v>o</v>
      </c>
      <c r="H200" s="493">
        <v>4.0000000000000001E-3</v>
      </c>
      <c r="I200" s="495">
        <v>2E-3</v>
      </c>
      <c r="J200" s="492">
        <v>0.1</v>
      </c>
      <c r="L200" s="677"/>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0" t="str">
        <f>General!G25</f>
        <v>od</v>
      </c>
      <c r="H201" s="493">
        <v>4.0000000000000001E-3</v>
      </c>
      <c r="I201" s="495">
        <v>2E-3</v>
      </c>
      <c r="J201" s="492">
        <v>0.1</v>
      </c>
      <c r="L201" s="677"/>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0" t="str">
        <f>General!G26</f>
        <v>of</v>
      </c>
      <c r="H202" s="493">
        <v>4.0000000000000001E-3</v>
      </c>
      <c r="I202" s="495">
        <v>2E-3</v>
      </c>
      <c r="J202" s="492">
        <v>0.1</v>
      </c>
      <c r="L202" s="677"/>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0" t="str">
        <f>General!G27</f>
        <v>r</v>
      </c>
      <c r="H203" s="493">
        <v>4.0000000000000001E-3</v>
      </c>
      <c r="I203" s="495">
        <v>2E-3</v>
      </c>
      <c r="J203" s="492">
        <v>0.1</v>
      </c>
      <c r="L203" s="677"/>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0" t="str">
        <f>General!G28</f>
        <v>rd</v>
      </c>
      <c r="H204" s="493">
        <v>4.0000000000000001E-3</v>
      </c>
      <c r="I204" s="495">
        <v>2E-3</v>
      </c>
      <c r="J204" s="492">
        <v>0.1</v>
      </c>
      <c r="L204" s="677"/>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0" t="str">
        <f>General!G29</f>
        <v>v</v>
      </c>
      <c r="H205" s="493">
        <v>4.0000000000000001E-3</v>
      </c>
      <c r="I205" s="495">
        <v>2E-3</v>
      </c>
      <c r="J205" s="492">
        <v>0.1</v>
      </c>
      <c r="L205" s="677"/>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0" t="str">
        <f>General!G30</f>
        <v>w</v>
      </c>
      <c r="H206" s="493">
        <v>4.0000000000000001E-3</v>
      </c>
      <c r="I206" s="495">
        <v>2E-3</v>
      </c>
      <c r="J206" s="492">
        <v>0.1</v>
      </c>
      <c r="L206" s="677"/>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0" t="str">
        <f>General!G31</f>
        <v>wd</v>
      </c>
      <c r="H207" s="493">
        <v>4.0000000000000001E-3</v>
      </c>
      <c r="I207" s="495">
        <v>2E-3</v>
      </c>
      <c r="J207" s="492">
        <v>0.1</v>
      </c>
      <c r="L207" s="677"/>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0" t="str">
        <f>General!G32</f>
        <v>z</v>
      </c>
      <c r="H208" s="493">
        <v>4.0000000000000001E-3</v>
      </c>
      <c r="I208" s="495">
        <v>2E-3</v>
      </c>
      <c r="J208" s="492">
        <v>0.1</v>
      </c>
      <c r="L208" s="677"/>
      <c r="M208" s="53"/>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0" t="str">
        <f>General!G33</f>
        <v>zd</v>
      </c>
      <c r="H209" s="493">
        <v>4.0000000000000001E-3</v>
      </c>
      <c r="I209" s="495">
        <v>2E-3</v>
      </c>
      <c r="J209" s="492">
        <v>0.1</v>
      </c>
      <c r="L209" s="677"/>
      <c r="M209" s="32"/>
      <c r="P209" s="32"/>
      <c r="Q209" s="32"/>
      <c r="R209" s="32"/>
      <c r="S209" s="491"/>
      <c r="T209" s="32"/>
      <c r="U209" s="32"/>
      <c r="V209" s="30"/>
      <c r="W209" s="16"/>
      <c r="X209" s="8"/>
      <c r="Y209" s="8"/>
      <c r="Z209" s="8"/>
    </row>
    <row r="210" spans="1:26" customFormat="1" ht="12" customHeight="1" outlineLevel="1" x14ac:dyDescent="0.3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5" customHeight="1" outlineLevel="1" x14ac:dyDescent="0.3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974</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939</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499" t="s">
        <v>68</v>
      </c>
      <c r="I216" s="500" t="s">
        <v>65</v>
      </c>
      <c r="J216" s="500" t="s">
        <v>317</v>
      </c>
      <c r="K216" s="500" t="s">
        <v>219</v>
      </c>
      <c r="L216" s="681" t="s">
        <v>1004</v>
      </c>
      <c r="M216" s="682" t="s">
        <v>63</v>
      </c>
      <c r="N216" s="682" t="s">
        <v>1005</v>
      </c>
      <c r="O216" s="682" t="s">
        <v>67</v>
      </c>
      <c r="P216" s="683" t="s">
        <v>70</v>
      </c>
      <c r="Q216" s="684" t="s">
        <v>333</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441</v>
      </c>
      <c r="H217" s="494">
        <v>80</v>
      </c>
      <c r="I217" s="494">
        <f>H217-5</f>
        <v>75</v>
      </c>
      <c r="J217" s="494">
        <f t="shared" ref="J217:Q217" si="6">I217-5</f>
        <v>70</v>
      </c>
      <c r="K217" s="494">
        <f t="shared" si="6"/>
        <v>65</v>
      </c>
      <c r="L217" s="494">
        <f t="shared" si="6"/>
        <v>60</v>
      </c>
      <c r="M217" s="494">
        <f t="shared" si="6"/>
        <v>55</v>
      </c>
      <c r="N217" s="494">
        <f t="shared" si="6"/>
        <v>50</v>
      </c>
      <c r="O217" s="494">
        <f t="shared" si="6"/>
        <v>45</v>
      </c>
      <c r="P217" s="494">
        <f t="shared" si="6"/>
        <v>40</v>
      </c>
      <c r="Q217" s="494">
        <f t="shared" si="6"/>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1209</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976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975</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1066</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986</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1" t="s">
        <v>993</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988</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994</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996</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995</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1225</v>
      </c>
      <c r="I253" s="54"/>
      <c r="J253" s="685">
        <v>0.15</v>
      </c>
      <c r="K253" s="1005" t="s">
        <v>1226</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1227</v>
      </c>
      <c r="I254" s="54"/>
      <c r="J254" s="685">
        <v>0.02</v>
      </c>
      <c r="K254" s="1005"/>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1228</v>
      </c>
      <c r="I255" s="54"/>
      <c r="J255" s="686">
        <f>1-SUM(J253:J254)</f>
        <v>0.83000000000000007</v>
      </c>
      <c r="K255" s="1005"/>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1230</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1229</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998</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999</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4"/>
      <c r="J262" s="15" t="s">
        <v>1000</v>
      </c>
      <c r="K262" s="680" t="s">
        <v>1003</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35">
      <c r="A263" s="6"/>
      <c r="B263" s="7"/>
      <c r="C263" s="17"/>
      <c r="D263" s="17"/>
      <c r="E263" s="17"/>
      <c r="F263" s="26"/>
      <c r="G263" s="27"/>
      <c r="H263" s="27" t="s">
        <v>1001</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3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35">
      <c r="A266" s="6"/>
      <c r="B266" s="7"/>
      <c r="C266" s="17"/>
      <c r="D266" s="17"/>
      <c r="E266" s="17"/>
      <c r="F266" s="26"/>
      <c r="G266" s="27"/>
      <c r="H266" s="27" t="s">
        <v>1002</v>
      </c>
      <c r="I266" s="54"/>
      <c r="J266" s="679">
        <v>0</v>
      </c>
      <c r="K266" s="679">
        <v>0</v>
      </c>
      <c r="L266" s="679">
        <v>0</v>
      </c>
      <c r="M266" s="679">
        <v>0</v>
      </c>
      <c r="N266" s="679">
        <v>0</v>
      </c>
      <c r="O266" s="679">
        <v>0</v>
      </c>
      <c r="U266" s="29"/>
      <c r="V266" s="30"/>
      <c r="W266" s="16"/>
      <c r="X266" s="8"/>
      <c r="Y266" s="8"/>
      <c r="Z266" s="8"/>
    </row>
    <row r="267" spans="1:26" customFormat="1" outlineLevel="1" x14ac:dyDescent="0.3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1" t="s">
        <v>1006</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1007</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994</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996</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995</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1225</v>
      </c>
      <c r="I274" s="54"/>
      <c r="J274" s="685">
        <v>0.125</v>
      </c>
      <c r="K274" s="1005" t="s">
        <v>1226</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1227</v>
      </c>
      <c r="I275" s="54"/>
      <c r="J275" s="685">
        <v>0.02</v>
      </c>
      <c r="K275" s="1005"/>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1228</v>
      </c>
      <c r="I276" s="54"/>
      <c r="J276" s="686">
        <f>1-SUM(J274:J275)</f>
        <v>0.85499999999999998</v>
      </c>
      <c r="K276" s="1005"/>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1" t="s">
        <v>656</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5" t="s">
        <v>509</v>
      </c>
      <c r="I280" s="55"/>
      <c r="J280" s="317" t="s">
        <v>14</v>
      </c>
      <c r="K280" s="317" t="s">
        <v>501</v>
      </c>
      <c r="L280" s="317" t="s">
        <v>4</v>
      </c>
      <c r="M280" s="668"/>
      <c r="N280" s="53"/>
      <c r="O280" s="53"/>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5" t="s">
        <v>997</v>
      </c>
      <c r="I283" s="55"/>
      <c r="J283" s="317" t="s">
        <v>502</v>
      </c>
      <c r="K283" s="317" t="s">
        <v>503</v>
      </c>
      <c r="L283" s="317" t="s">
        <v>504</v>
      </c>
      <c r="M283" s="317" t="s">
        <v>505</v>
      </c>
      <c r="U283" s="32"/>
      <c r="V283" s="30"/>
      <c r="W283" s="16"/>
      <c r="X283" s="8"/>
      <c r="Y283" s="8"/>
      <c r="Z283" s="8"/>
    </row>
    <row r="284" spans="1:26" customFormat="1" ht="12" customHeight="1" outlineLevel="1" x14ac:dyDescent="0.3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3" t="s">
        <v>977</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5"/>
      <c r="H289" s="55" t="s">
        <v>978</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5"/>
      <c r="H290" s="55" t="s">
        <v>987</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3" t="s">
        <v>979</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5"/>
      <c r="H294" s="55" t="s">
        <v>991</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5"/>
      <c r="H295" s="55" t="s">
        <v>980</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5"/>
      <c r="H296" s="55" t="s">
        <v>981</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5"/>
      <c r="H297" s="55" t="s">
        <v>982</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5"/>
      <c r="H298" s="55" t="s">
        <v>983</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1" t="s">
        <v>989</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440</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990</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1" t="s">
        <v>984</v>
      </c>
      <c r="H307" s="34"/>
      <c r="I307" s="1010" t="s">
        <v>985</v>
      </c>
      <c r="J307" s="1011"/>
      <c r="K307" s="1011"/>
      <c r="L307" s="1011"/>
      <c r="M307" s="1011"/>
      <c r="N307" s="1011"/>
      <c r="O307" s="1011"/>
      <c r="P307" s="1011"/>
      <c r="Q307" s="1012"/>
      <c r="R307" s="56"/>
      <c r="S307" s="32"/>
      <c r="T307" s="32"/>
      <c r="U307" s="56"/>
      <c r="V307" s="32"/>
      <c r="W307" s="16"/>
      <c r="X307" s="8"/>
      <c r="Y307" s="8"/>
      <c r="Z307" s="8"/>
    </row>
    <row r="308" spans="1:26" customFormat="1" ht="12" customHeight="1" outlineLevel="1" x14ac:dyDescent="0.35">
      <c r="A308" s="6"/>
      <c r="B308" s="7"/>
      <c r="C308" s="17"/>
      <c r="D308" s="17"/>
      <c r="E308" s="17"/>
      <c r="F308" s="26"/>
      <c r="G308" s="661"/>
      <c r="H308" s="34"/>
      <c r="I308" s="1013" t="s">
        <v>68</v>
      </c>
      <c r="J308" s="1014"/>
      <c r="K308" s="1015"/>
      <c r="L308" s="1016" t="s">
        <v>65</v>
      </c>
      <c r="M308" s="1017"/>
      <c r="N308" s="1018"/>
      <c r="O308" s="1019" t="s">
        <v>317</v>
      </c>
      <c r="P308" s="1020"/>
      <c r="Q308" s="1021"/>
      <c r="R308" s="56"/>
      <c r="S308" s="1006" t="s">
        <v>1009</v>
      </c>
      <c r="T308" s="1008" t="s">
        <v>1008</v>
      </c>
      <c r="U308" s="56"/>
      <c r="V308" s="32"/>
      <c r="W308" s="16"/>
      <c r="X308" s="8"/>
      <c r="Y308" s="8"/>
      <c r="Z308" s="8"/>
    </row>
    <row r="309" spans="1:26" customFormat="1" ht="12" customHeight="1" outlineLevel="1" x14ac:dyDescent="0.3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7"/>
      <c r="T309" s="1009"/>
      <c r="U309" s="56"/>
      <c r="V309" s="32"/>
      <c r="W309" s="16"/>
      <c r="X309" s="8"/>
      <c r="Y309" s="8"/>
      <c r="Z309" s="8"/>
    </row>
    <row r="310" spans="1:26" customFormat="1" ht="12" customHeight="1" outlineLevel="1" x14ac:dyDescent="0.3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7">S310/H173</f>
        <v>3031.9148936170213</v>
      </c>
      <c r="U310" s="56"/>
      <c r="V310" s="32"/>
      <c r="W310" s="16"/>
      <c r="X310" s="8"/>
      <c r="Y310" s="8"/>
      <c r="Z310" s="8"/>
    </row>
    <row r="311" spans="1:26" customFormat="1" ht="12" customHeight="1" outlineLevel="1" x14ac:dyDescent="0.35">
      <c r="A311" s="6"/>
      <c r="B311" s="7"/>
      <c r="C311" s="17"/>
      <c r="D311" s="17"/>
      <c r="E311" s="17"/>
      <c r="F311" s="26"/>
      <c r="G311" s="27"/>
      <c r="H311" s="690" t="str">
        <f>General!G18</f>
        <v>bd</v>
      </c>
      <c r="I311" s="665">
        <v>0.27922143700582119</v>
      </c>
      <c r="J311" s="665">
        <v>1.3987353317483329</v>
      </c>
      <c r="K311" s="728">
        <f t="shared" ref="K311:K326" si="8">I311</f>
        <v>0.27922143700582119</v>
      </c>
      <c r="L311" s="674">
        <v>-7.357256925019099E-3</v>
      </c>
      <c r="M311" s="674">
        <v>-2.1449647872016701E-2</v>
      </c>
      <c r="N311" s="729">
        <f t="shared" ref="N311:N326" si="9">L311</f>
        <v>-7.357256925019099E-3</v>
      </c>
      <c r="O311" s="240">
        <v>59.634599807135977</v>
      </c>
      <c r="P311" s="240">
        <v>49.949846871547493</v>
      </c>
      <c r="Q311" s="728">
        <f t="shared" ref="Q311:Q326" si="10">O311</f>
        <v>59.634599807135977</v>
      </c>
      <c r="R311" s="56"/>
      <c r="S311" s="244">
        <v>2850</v>
      </c>
      <c r="T311" s="687">
        <f t="shared" si="7"/>
        <v>3031.9148936170213</v>
      </c>
      <c r="U311" s="56"/>
      <c r="V311" s="32"/>
      <c r="W311" s="16"/>
      <c r="X311" s="8"/>
      <c r="Y311" s="8"/>
      <c r="Z311" s="8"/>
    </row>
    <row r="312" spans="1:26" customFormat="1" ht="12" customHeight="1" outlineLevel="1" x14ac:dyDescent="0.35">
      <c r="A312" s="6"/>
      <c r="B312" s="7"/>
      <c r="C312" s="17"/>
      <c r="D312" s="17"/>
      <c r="E312" s="17"/>
      <c r="F312" s="26"/>
      <c r="G312" s="27"/>
      <c r="H312" s="690" t="str">
        <f>General!G19</f>
        <v>f</v>
      </c>
      <c r="I312" s="665">
        <v>0.21988823630969012</v>
      </c>
      <c r="J312" s="665">
        <v>1.3987353317483329</v>
      </c>
      <c r="K312" s="728">
        <f t="shared" si="8"/>
        <v>0.21988823630969012</v>
      </c>
      <c r="L312" s="674">
        <v>-4.6010728402032814E-3</v>
      </c>
      <c r="M312" s="674">
        <v>-2.1449647872016701E-2</v>
      </c>
      <c r="N312" s="729">
        <f t="shared" si="9"/>
        <v>-4.6010728402032814E-3</v>
      </c>
      <c r="O312" s="240">
        <v>57.445790754257906</v>
      </c>
      <c r="P312" s="240">
        <v>49.949846871547493</v>
      </c>
      <c r="Q312" s="728">
        <f t="shared" si="10"/>
        <v>57.445790754257906</v>
      </c>
      <c r="R312" s="56"/>
      <c r="S312" s="244">
        <v>2000</v>
      </c>
      <c r="T312" s="687">
        <f t="shared" si="7"/>
        <v>2222.2222222222222</v>
      </c>
      <c r="U312" s="56"/>
      <c r="V312" s="32"/>
      <c r="W312" s="16"/>
      <c r="X312" s="8"/>
      <c r="Y312" s="8"/>
      <c r="Z312" s="8"/>
    </row>
    <row r="313" spans="1:26" customFormat="1" ht="12" customHeight="1" outlineLevel="1" x14ac:dyDescent="0.35">
      <c r="A313" s="6"/>
      <c r="B313" s="7"/>
      <c r="C313" s="17"/>
      <c r="D313" s="17"/>
      <c r="E313" s="17"/>
      <c r="F313" s="26"/>
      <c r="G313" s="27"/>
      <c r="H313" s="690" t="str">
        <f>General!G20</f>
        <v>h</v>
      </c>
      <c r="I313" s="665">
        <v>0.27922143700582119</v>
      </c>
      <c r="J313" s="665">
        <v>1.3987353317483329</v>
      </c>
      <c r="K313" s="728">
        <f t="shared" si="8"/>
        <v>0.27922143700582119</v>
      </c>
      <c r="L313" s="674">
        <v>-7.357256925019099E-3</v>
      </c>
      <c r="M313" s="674">
        <v>-2.1449647872016701E-2</v>
      </c>
      <c r="N313" s="729">
        <f t="shared" si="9"/>
        <v>-7.357256925019099E-3</v>
      </c>
      <c r="O313" s="240">
        <v>59.634599807135977</v>
      </c>
      <c r="P313" s="240">
        <v>49.949846871547493</v>
      </c>
      <c r="Q313" s="728">
        <f t="shared" si="10"/>
        <v>59.634599807135977</v>
      </c>
      <c r="R313" s="56"/>
      <c r="S313" s="244">
        <v>10387</v>
      </c>
      <c r="T313" s="687">
        <f t="shared" si="7"/>
        <v>11050</v>
      </c>
      <c r="U313" s="56"/>
      <c r="V313" s="32"/>
      <c r="W313" s="16"/>
      <c r="X313" s="8"/>
      <c r="Y313" s="8"/>
      <c r="Z313" s="8"/>
    </row>
    <row r="314" spans="1:26" customFormat="1" ht="12" customHeight="1" outlineLevel="1" x14ac:dyDescent="0.35">
      <c r="A314" s="6"/>
      <c r="B314" s="7"/>
      <c r="C314" s="17"/>
      <c r="D314" s="17"/>
      <c r="E314" s="17"/>
      <c r="F314" s="26"/>
      <c r="G314" s="27"/>
      <c r="H314" s="690" t="str">
        <f>General!G21</f>
        <v>i</v>
      </c>
      <c r="I314" s="665">
        <v>0.21988823630969012</v>
      </c>
      <c r="J314" s="665">
        <v>1.3987353317483329</v>
      </c>
      <c r="K314" s="728">
        <f t="shared" si="8"/>
        <v>0.21988823630969012</v>
      </c>
      <c r="L314" s="674">
        <v>-4.6010728402032814E-3</v>
      </c>
      <c r="M314" s="674">
        <v>-2.1449647872016701E-2</v>
      </c>
      <c r="N314" s="729">
        <f t="shared" si="9"/>
        <v>-4.6010728402032814E-3</v>
      </c>
      <c r="O314" s="240">
        <v>57.445790754257906</v>
      </c>
      <c r="P314" s="240">
        <v>49.949846871547493</v>
      </c>
      <c r="Q314" s="728">
        <f t="shared" si="10"/>
        <v>57.445790754257906</v>
      </c>
      <c r="R314" s="56"/>
      <c r="S314" s="244">
        <v>2000</v>
      </c>
      <c r="T314" s="687">
        <f t="shared" si="7"/>
        <v>2222.2222222222222</v>
      </c>
      <c r="U314" s="56"/>
      <c r="V314" s="32"/>
      <c r="W314" s="16"/>
      <c r="X314" s="8"/>
      <c r="Y314" s="8"/>
      <c r="Z314" s="8"/>
    </row>
    <row r="315" spans="1:26" customFormat="1" ht="12" customHeight="1" outlineLevel="1" x14ac:dyDescent="0.35">
      <c r="A315" s="6"/>
      <c r="B315" s="7"/>
      <c r="C315" s="17"/>
      <c r="D315" s="17"/>
      <c r="E315" s="17"/>
      <c r="F315" s="26"/>
      <c r="G315" s="27"/>
      <c r="H315" s="690" t="str">
        <f>General!G22</f>
        <v>k</v>
      </c>
      <c r="I315" s="665">
        <v>0.21988823630969012</v>
      </c>
      <c r="J315" s="665">
        <v>1.3987353317483329</v>
      </c>
      <c r="K315" s="728">
        <f t="shared" si="8"/>
        <v>0.21988823630969012</v>
      </c>
      <c r="L315" s="674">
        <v>-4.6010728402032814E-3</v>
      </c>
      <c r="M315" s="674">
        <v>-2.1449647872016701E-2</v>
      </c>
      <c r="N315" s="729">
        <f t="shared" si="9"/>
        <v>-4.6010728402032814E-3</v>
      </c>
      <c r="O315" s="240">
        <v>57.445790754257906</v>
      </c>
      <c r="P315" s="240">
        <v>49.949846871547493</v>
      </c>
      <c r="Q315" s="728">
        <f t="shared" si="10"/>
        <v>57.445790754257906</v>
      </c>
      <c r="R315" s="56"/>
      <c r="S315" s="244">
        <v>2000</v>
      </c>
      <c r="T315" s="687">
        <f t="shared" si="7"/>
        <v>2222.2222222222222</v>
      </c>
      <c r="U315" s="56"/>
      <c r="V315" s="32"/>
      <c r="W315" s="16"/>
      <c r="X315" s="8"/>
      <c r="Y315" s="8"/>
      <c r="Z315" s="8"/>
    </row>
    <row r="316" spans="1:26" customFormat="1" ht="12" customHeight="1" outlineLevel="1" x14ac:dyDescent="0.35">
      <c r="A316" s="6"/>
      <c r="B316" s="7"/>
      <c r="C316" s="17"/>
      <c r="D316" s="17"/>
      <c r="E316" s="17"/>
      <c r="F316" s="26"/>
      <c r="G316" s="27"/>
      <c r="H316" s="690" t="str">
        <f>General!G23</f>
        <v>l</v>
      </c>
      <c r="I316" s="665">
        <v>0.21988823630969012</v>
      </c>
      <c r="J316" s="665">
        <v>1.3987353317483329</v>
      </c>
      <c r="K316" s="728">
        <f t="shared" si="8"/>
        <v>0.21988823630969012</v>
      </c>
      <c r="L316" s="674">
        <v>-4.6010728402032814E-3</v>
      </c>
      <c r="M316" s="674">
        <v>-2.1449647872016701E-2</v>
      </c>
      <c r="N316" s="729">
        <f t="shared" si="9"/>
        <v>-4.6010728402032814E-3</v>
      </c>
      <c r="O316" s="240">
        <v>57.445790754257906</v>
      </c>
      <c r="P316" s="240">
        <v>49.949846871547493</v>
      </c>
      <c r="Q316" s="728">
        <f t="shared" si="10"/>
        <v>57.445790754257906</v>
      </c>
      <c r="R316" s="56"/>
      <c r="S316" s="244">
        <v>2000</v>
      </c>
      <c r="T316" s="687">
        <f t="shared" si="7"/>
        <v>2222.2222222222222</v>
      </c>
      <c r="U316" s="56"/>
      <c r="V316" s="32"/>
      <c r="W316" s="16"/>
      <c r="X316" s="8"/>
      <c r="Y316" s="8"/>
      <c r="Z316" s="8"/>
    </row>
    <row r="317" spans="1:26" customFormat="1" ht="12" customHeight="1" outlineLevel="1" x14ac:dyDescent="0.35">
      <c r="A317" s="6"/>
      <c r="B317" s="7"/>
      <c r="C317" s="17"/>
      <c r="D317" s="17"/>
      <c r="E317" s="17"/>
      <c r="F317" s="26"/>
      <c r="G317" s="27"/>
      <c r="H317" s="690" t="str">
        <f>General!G24</f>
        <v>o</v>
      </c>
      <c r="I317" s="665">
        <v>0.27922143700582119</v>
      </c>
      <c r="J317" s="665">
        <v>1.3987353317483329</v>
      </c>
      <c r="K317" s="728">
        <f t="shared" si="8"/>
        <v>0.27922143700582119</v>
      </c>
      <c r="L317" s="674">
        <v>-7.357256925019099E-3</v>
      </c>
      <c r="M317" s="674">
        <v>-2.1449647872016701E-2</v>
      </c>
      <c r="N317" s="729">
        <f t="shared" si="9"/>
        <v>-7.357256925019099E-3</v>
      </c>
      <c r="O317" s="240">
        <v>59.634599807135977</v>
      </c>
      <c r="P317" s="240">
        <v>49.949846871547493</v>
      </c>
      <c r="Q317" s="728">
        <f t="shared" si="10"/>
        <v>59.634599807135977</v>
      </c>
      <c r="R317" s="56"/>
      <c r="S317" s="244">
        <v>2850</v>
      </c>
      <c r="T317" s="687">
        <f t="shared" si="7"/>
        <v>3031.9148936170213</v>
      </c>
      <c r="U317" s="56"/>
      <c r="V317" s="32"/>
      <c r="W317" s="16"/>
      <c r="X317" s="8"/>
      <c r="Y317" s="8"/>
      <c r="Z317" s="8"/>
    </row>
    <row r="318" spans="1:26" customFormat="1" ht="12" customHeight="1" outlineLevel="1" x14ac:dyDescent="0.35">
      <c r="A318" s="6"/>
      <c r="B318" s="7"/>
      <c r="C318" s="17"/>
      <c r="D318" s="17"/>
      <c r="E318" s="17"/>
      <c r="F318" s="26"/>
      <c r="G318" s="27"/>
      <c r="H318" s="690" t="str">
        <f>General!G25</f>
        <v>od</v>
      </c>
      <c r="I318" s="665">
        <v>0.27922143700582119</v>
      </c>
      <c r="J318" s="665">
        <v>1.3987353317483329</v>
      </c>
      <c r="K318" s="728">
        <f t="shared" si="8"/>
        <v>0.27922143700582119</v>
      </c>
      <c r="L318" s="674">
        <v>-7.357256925019099E-3</v>
      </c>
      <c r="M318" s="674">
        <v>-2.1449647872016701E-2</v>
      </c>
      <c r="N318" s="729">
        <f t="shared" si="9"/>
        <v>-7.357256925019099E-3</v>
      </c>
      <c r="O318" s="240">
        <v>59.634599807135977</v>
      </c>
      <c r="P318" s="240">
        <v>49.949846871547493</v>
      </c>
      <c r="Q318" s="728">
        <f t="shared" si="10"/>
        <v>59.634599807135977</v>
      </c>
      <c r="R318" s="56"/>
      <c r="S318" s="244">
        <v>2850</v>
      </c>
      <c r="T318" s="687">
        <f t="shared" si="7"/>
        <v>3031.9148936170213</v>
      </c>
      <c r="U318" s="56"/>
      <c r="V318" s="32"/>
      <c r="W318" s="16"/>
      <c r="X318" s="8"/>
      <c r="Y318" s="8"/>
      <c r="Z318" s="8"/>
    </row>
    <row r="319" spans="1:26" customFormat="1" ht="12" customHeight="1" outlineLevel="1" x14ac:dyDescent="0.35">
      <c r="A319" s="6"/>
      <c r="B319" s="7"/>
      <c r="C319" s="17"/>
      <c r="D319" s="17"/>
      <c r="E319" s="17"/>
      <c r="F319" s="26"/>
      <c r="G319" s="27"/>
      <c r="H319" s="690" t="str">
        <f>General!G26</f>
        <v>of</v>
      </c>
      <c r="I319" s="665">
        <v>0.27922143700582119</v>
      </c>
      <c r="J319" s="665">
        <v>1.3987353317483329</v>
      </c>
      <c r="K319" s="728">
        <f t="shared" si="8"/>
        <v>0.27922143700582119</v>
      </c>
      <c r="L319" s="674">
        <v>-7.357256925019099E-3</v>
      </c>
      <c r="M319" s="674">
        <v>-2.1449647872016701E-2</v>
      </c>
      <c r="N319" s="729">
        <f t="shared" si="9"/>
        <v>-7.357256925019099E-3</v>
      </c>
      <c r="O319" s="240">
        <v>59.634599807135977</v>
      </c>
      <c r="P319" s="240">
        <v>49.949846871547493</v>
      </c>
      <c r="Q319" s="728">
        <f t="shared" si="10"/>
        <v>59.634599807135977</v>
      </c>
      <c r="R319" s="56"/>
      <c r="S319" s="244"/>
      <c r="T319" s="244">
        <v>3032</v>
      </c>
      <c r="U319" s="56"/>
      <c r="V319" s="32"/>
      <c r="W319" s="16"/>
      <c r="X319" s="8"/>
      <c r="Y319" s="8"/>
      <c r="Z319" s="8"/>
    </row>
    <row r="320" spans="1:26" customFormat="1" ht="12" customHeight="1" outlineLevel="1" x14ac:dyDescent="0.35">
      <c r="A320" s="6"/>
      <c r="B320" s="7"/>
      <c r="C320" s="17"/>
      <c r="D320" s="17"/>
      <c r="E320" s="17"/>
      <c r="F320" s="26"/>
      <c r="G320" s="27"/>
      <c r="H320" s="690" t="str">
        <f>General!G27</f>
        <v>r</v>
      </c>
      <c r="I320" s="665">
        <v>0.21988823630969012</v>
      </c>
      <c r="J320" s="665">
        <v>1.3987353317483329</v>
      </c>
      <c r="K320" s="728">
        <f t="shared" si="8"/>
        <v>0.21988823630969012</v>
      </c>
      <c r="L320" s="674">
        <v>-4.6010728402032814E-3</v>
      </c>
      <c r="M320" s="674">
        <v>-2.1449647872016701E-2</v>
      </c>
      <c r="N320" s="729">
        <f t="shared" si="9"/>
        <v>-4.6010728402032814E-3</v>
      </c>
      <c r="O320" s="240">
        <v>57.445790754257906</v>
      </c>
      <c r="P320" s="240">
        <v>49.949846871547493</v>
      </c>
      <c r="Q320" s="728">
        <f t="shared" si="10"/>
        <v>57.445790754257906</v>
      </c>
      <c r="R320" s="56"/>
      <c r="S320" s="244">
        <v>1600</v>
      </c>
      <c r="T320" s="687">
        <f t="shared" ref="T320:T326" si="11">S320/H183</f>
        <v>1649.4845360824743</v>
      </c>
      <c r="U320" s="56"/>
      <c r="V320" s="32"/>
      <c r="W320" s="16"/>
      <c r="X320" s="8"/>
      <c r="Y320" s="8"/>
      <c r="Z320" s="8"/>
    </row>
    <row r="321" spans="1:26" customFormat="1" ht="12" customHeight="1" outlineLevel="1" x14ac:dyDescent="0.35">
      <c r="A321" s="6"/>
      <c r="B321" s="7"/>
      <c r="C321" s="17"/>
      <c r="D321" s="17"/>
      <c r="E321" s="17"/>
      <c r="F321" s="26"/>
      <c r="G321" s="27"/>
      <c r="H321" s="690" t="str">
        <f>General!G28</f>
        <v>rd</v>
      </c>
      <c r="I321" s="665">
        <v>0.21988823630969012</v>
      </c>
      <c r="J321" s="665">
        <v>1.3987353317483329</v>
      </c>
      <c r="K321" s="728">
        <f t="shared" si="8"/>
        <v>0.21988823630969012</v>
      </c>
      <c r="L321" s="674">
        <v>-4.6010728402032814E-3</v>
      </c>
      <c r="M321" s="674">
        <v>-2.1449647872016701E-2</v>
      </c>
      <c r="N321" s="729">
        <f t="shared" si="9"/>
        <v>-4.6010728402032814E-3</v>
      </c>
      <c r="O321" s="240">
        <v>57.445790754257906</v>
      </c>
      <c r="P321" s="240">
        <v>49.949846871547493</v>
      </c>
      <c r="Q321" s="728">
        <f t="shared" si="10"/>
        <v>57.445790754257906</v>
      </c>
      <c r="R321" s="56"/>
      <c r="S321" s="244">
        <v>1600</v>
      </c>
      <c r="T321" s="687">
        <f t="shared" si="11"/>
        <v>1649.4845360824743</v>
      </c>
      <c r="U321" s="56"/>
      <c r="V321" s="32"/>
      <c r="W321" s="16"/>
      <c r="X321" s="8"/>
      <c r="Y321" s="8"/>
      <c r="Z321" s="8"/>
    </row>
    <row r="322" spans="1:26" customFormat="1" ht="12" customHeight="1" outlineLevel="1" x14ac:dyDescent="0.35">
      <c r="A322" s="6"/>
      <c r="B322" s="7"/>
      <c r="C322" s="17"/>
      <c r="D322" s="17"/>
      <c r="E322" s="17"/>
      <c r="F322" s="26"/>
      <c r="G322" s="27"/>
      <c r="H322" s="690" t="str">
        <f>General!G29</f>
        <v>v</v>
      </c>
      <c r="I322" s="665">
        <v>0.21988823630969012</v>
      </c>
      <c r="J322" s="665">
        <v>1.3987353317483329</v>
      </c>
      <c r="K322" s="728">
        <f t="shared" si="8"/>
        <v>0.21988823630969012</v>
      </c>
      <c r="L322" s="674">
        <v>-4.6010728402032814E-3</v>
      </c>
      <c r="M322" s="674">
        <v>-2.1449647872016701E-2</v>
      </c>
      <c r="N322" s="729">
        <f t="shared" si="9"/>
        <v>-4.6010728402032814E-3</v>
      </c>
      <c r="O322" s="240">
        <v>57.445790754257906</v>
      </c>
      <c r="P322" s="240">
        <v>49.949846871547493</v>
      </c>
      <c r="Q322" s="728">
        <f t="shared" si="10"/>
        <v>57.445790754257906</v>
      </c>
      <c r="R322" s="56"/>
      <c r="S322" s="244">
        <v>2000</v>
      </c>
      <c r="T322" s="687">
        <f t="shared" si="11"/>
        <v>2222.2222222222222</v>
      </c>
      <c r="U322" s="56"/>
      <c r="V322" s="32"/>
      <c r="W322" s="16"/>
      <c r="X322" s="8"/>
      <c r="Y322" s="8"/>
      <c r="Z322" s="8"/>
    </row>
    <row r="323" spans="1:26" customFormat="1" ht="12" customHeight="1" outlineLevel="1" x14ac:dyDescent="0.35">
      <c r="A323" s="6"/>
      <c r="B323" s="7"/>
      <c r="C323" s="17"/>
      <c r="D323" s="17"/>
      <c r="E323" s="17"/>
      <c r="F323" s="26"/>
      <c r="G323" s="27"/>
      <c r="H323" s="690" t="str">
        <f>General!G30</f>
        <v>w</v>
      </c>
      <c r="I323" s="665">
        <v>0.27922143700582119</v>
      </c>
      <c r="J323" s="665">
        <v>1.3987353317483329</v>
      </c>
      <c r="K323" s="728">
        <f t="shared" si="8"/>
        <v>0.27922143700582119</v>
      </c>
      <c r="L323" s="674">
        <v>-7.357256925019099E-3</v>
      </c>
      <c r="M323" s="674">
        <v>-2.1449647872016701E-2</v>
      </c>
      <c r="N323" s="729">
        <f t="shared" si="9"/>
        <v>-7.357256925019099E-3</v>
      </c>
      <c r="O323" s="240">
        <v>59.634599807135977</v>
      </c>
      <c r="P323" s="240">
        <v>49.949846871547493</v>
      </c>
      <c r="Q323" s="728">
        <f t="shared" si="10"/>
        <v>59.634599807135977</v>
      </c>
      <c r="R323" s="56"/>
      <c r="S323" s="244">
        <v>2850</v>
      </c>
      <c r="T323" s="687">
        <f t="shared" si="11"/>
        <v>3031.9148936170213</v>
      </c>
      <c r="U323" s="56"/>
      <c r="V323" s="32"/>
      <c r="W323" s="16"/>
      <c r="X323" s="8"/>
      <c r="Y323" s="8"/>
      <c r="Z323" s="8"/>
    </row>
    <row r="324" spans="1:26" customFormat="1" outlineLevel="1" x14ac:dyDescent="0.35">
      <c r="A324" s="6"/>
      <c r="B324" s="7"/>
      <c r="C324" s="17"/>
      <c r="D324" s="17"/>
      <c r="E324" s="17"/>
      <c r="F324" s="26"/>
      <c r="G324" s="27"/>
      <c r="H324" s="690" t="str">
        <f>General!G31</f>
        <v>wd</v>
      </c>
      <c r="I324" s="665">
        <v>0.27922143700582119</v>
      </c>
      <c r="J324" s="665">
        <v>1.3987353317483329</v>
      </c>
      <c r="K324" s="728">
        <f t="shared" si="8"/>
        <v>0.27922143700582119</v>
      </c>
      <c r="L324" s="674">
        <v>-7.357256925019099E-3</v>
      </c>
      <c r="M324" s="674">
        <v>-2.1449647872016701E-2</v>
      </c>
      <c r="N324" s="729">
        <f t="shared" si="9"/>
        <v>-7.357256925019099E-3</v>
      </c>
      <c r="O324" s="240">
        <v>59.634599807135977</v>
      </c>
      <c r="P324" s="240">
        <v>49.949846871547493</v>
      </c>
      <c r="Q324" s="728">
        <f t="shared" si="10"/>
        <v>59.634599807135977</v>
      </c>
      <c r="R324" s="56"/>
      <c r="S324" s="244">
        <v>2850</v>
      </c>
      <c r="T324" s="687">
        <f t="shared" si="11"/>
        <v>3031.9148936170213</v>
      </c>
      <c r="U324" s="56"/>
      <c r="V324" s="32"/>
      <c r="W324" s="16"/>
      <c r="X324" s="8"/>
      <c r="Y324" s="8"/>
      <c r="Z324" s="8"/>
    </row>
    <row r="325" spans="1:26" customFormat="1" outlineLevel="1" x14ac:dyDescent="0.35">
      <c r="A325" s="6"/>
      <c r="B325" s="7"/>
      <c r="C325" s="17"/>
      <c r="D325" s="17"/>
      <c r="E325" s="17"/>
      <c r="F325" s="26"/>
      <c r="G325" s="26"/>
      <c r="H325" s="690" t="str">
        <f>General!G32</f>
        <v>z</v>
      </c>
      <c r="I325" s="665">
        <v>0.21988823630969012</v>
      </c>
      <c r="J325" s="665">
        <v>1.3987353317483329</v>
      </c>
      <c r="K325" s="728">
        <f t="shared" si="8"/>
        <v>0.21988823630969012</v>
      </c>
      <c r="L325" s="674">
        <v>-4.6010728402032814E-3</v>
      </c>
      <c r="M325" s="674">
        <v>-2.1449647872016701E-2</v>
      </c>
      <c r="N325" s="729">
        <f t="shared" si="9"/>
        <v>-4.6010728402032814E-3</v>
      </c>
      <c r="O325" s="240">
        <v>57.445790754257906</v>
      </c>
      <c r="P325" s="240">
        <v>49.949846871547493</v>
      </c>
      <c r="Q325" s="728">
        <f t="shared" si="10"/>
        <v>57.445790754257906</v>
      </c>
      <c r="R325" s="664"/>
      <c r="S325" s="244">
        <v>1600</v>
      </c>
      <c r="T325" s="687">
        <f t="shared" si="11"/>
        <v>1649.4845360824743</v>
      </c>
      <c r="U325" s="664"/>
      <c r="V325" s="38"/>
      <c r="W325" s="16"/>
      <c r="X325" s="8"/>
      <c r="Y325" s="8"/>
      <c r="Z325" s="8"/>
    </row>
    <row r="326" spans="1:26" customFormat="1" outlineLevel="1" x14ac:dyDescent="0.35">
      <c r="A326" s="6"/>
      <c r="B326" s="7"/>
      <c r="C326" s="17"/>
      <c r="D326" s="17"/>
      <c r="E326" s="17"/>
      <c r="F326" s="26"/>
      <c r="G326" s="26"/>
      <c r="H326" s="690" t="str">
        <f>General!G33</f>
        <v>zd</v>
      </c>
      <c r="I326" s="665">
        <v>0.21988823630969012</v>
      </c>
      <c r="J326" s="665">
        <v>1.3987353317483329</v>
      </c>
      <c r="K326" s="728">
        <f t="shared" si="8"/>
        <v>0.21988823630969012</v>
      </c>
      <c r="L326" s="674">
        <v>-4.6010728402032814E-3</v>
      </c>
      <c r="M326" s="674">
        <v>-2.1449647872016701E-2</v>
      </c>
      <c r="N326" s="729">
        <f t="shared" si="9"/>
        <v>-4.6010728402032814E-3</v>
      </c>
      <c r="O326" s="240">
        <v>57.445790754257906</v>
      </c>
      <c r="P326" s="240">
        <v>49.949846871547493</v>
      </c>
      <c r="Q326" s="728">
        <f t="shared" si="10"/>
        <v>57.445790754257906</v>
      </c>
      <c r="R326" s="38"/>
      <c r="S326" s="244">
        <v>1600</v>
      </c>
      <c r="T326" s="687">
        <f t="shared" si="11"/>
        <v>1649.4845360824743</v>
      </c>
      <c r="U326" s="38"/>
      <c r="V326" s="30"/>
      <c r="W326" s="16"/>
      <c r="X326" s="8"/>
      <c r="Y326" s="8"/>
      <c r="Z326" s="8"/>
    </row>
    <row r="327" spans="1:26" customFormat="1" outlineLevel="1" x14ac:dyDescent="0.3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 workbookViewId="1"/>
  </sheetViews>
  <sheetFormatPr defaultColWidth="8.54296875" defaultRowHeight="14.5" x14ac:dyDescent="0.35"/>
  <cols>
    <col min="1" max="1" width="31.453125" style="63" bestFit="1" customWidth="1"/>
    <col min="2" max="16384" width="8.54296875" style="63"/>
  </cols>
  <sheetData>
    <row r="2" spans="1:2" x14ac:dyDescent="0.35">
      <c r="A2" t="s">
        <v>1188</v>
      </c>
      <c r="B2" s="198">
        <v>5000000</v>
      </c>
    </row>
    <row r="4" spans="1:2" x14ac:dyDescent="0.35">
      <c r="A4" s="63" t="s">
        <v>384</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 workbookViewId="1"/>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837</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838</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49" t="s">
        <v>936</v>
      </c>
      <c r="M10" s="549"/>
      <c r="N10" s="549"/>
      <c r="O10" s="549"/>
      <c r="P10" s="549"/>
      <c r="Q10" s="549"/>
      <c r="R10" s="22"/>
      <c r="S10" s="22"/>
      <c r="T10" s="22"/>
      <c r="U10" s="22"/>
      <c r="V10" s="22"/>
      <c r="W10" s="16"/>
      <c r="X10" s="8"/>
    </row>
    <row r="11" spans="1:24" ht="13.4" customHeight="1" x14ac:dyDescent="0.35">
      <c r="A11" s="163"/>
      <c r="B11" s="7"/>
      <c r="C11" s="17"/>
      <c r="D11" s="17"/>
      <c r="E11" s="17"/>
      <c r="F11" s="17"/>
      <c r="G11" s="17"/>
      <c r="H11" s="17"/>
      <c r="I11" s="22" t="s">
        <v>829</v>
      </c>
      <c r="J11" s="23"/>
      <c r="K11" s="98"/>
      <c r="L11" s="98"/>
      <c r="M11" s="23"/>
      <c r="N11" s="23"/>
      <c r="O11" s="23" t="s">
        <v>833</v>
      </c>
      <c r="P11" s="23"/>
      <c r="Q11" s="23"/>
      <c r="R11" s="23"/>
      <c r="S11" s="23"/>
      <c r="T11" s="23"/>
      <c r="U11" s="23"/>
      <c r="V11" s="22"/>
      <c r="W11" s="16"/>
      <c r="X11" s="8"/>
    </row>
    <row r="12" spans="1:24" ht="13.4" customHeight="1" x14ac:dyDescent="0.35">
      <c r="A12" s="163"/>
      <c r="B12" s="7"/>
      <c r="C12" s="17"/>
      <c r="D12" s="17"/>
      <c r="E12" s="17"/>
      <c r="F12" s="17"/>
      <c r="G12" s="17"/>
      <c r="H12" s="17"/>
      <c r="I12" s="22" t="s">
        <v>836</v>
      </c>
      <c r="J12" s="23"/>
      <c r="K12" s="23" t="s">
        <v>195</v>
      </c>
      <c r="L12" s="23" t="s">
        <v>835</v>
      </c>
      <c r="M12" s="23" t="s">
        <v>834</v>
      </c>
      <c r="N12" s="23" t="s">
        <v>833</v>
      </c>
      <c r="O12" s="23" t="str">
        <f>"per "&amp;$I$26&amp;" MJ"</f>
        <v>per 100 MJ</v>
      </c>
      <c r="P12" s="23"/>
      <c r="Q12" s="23" t="s">
        <v>907</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54" t="s">
        <v>843</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4" customHeight="1" x14ac:dyDescent="0.35">
      <c r="A16" s="163"/>
      <c r="B16" s="7"/>
      <c r="C16" s="17"/>
      <c r="D16" s="17"/>
      <c r="E16" s="17"/>
      <c r="F16" s="26"/>
      <c r="G16" s="90"/>
      <c r="H16" s="90"/>
      <c r="I16" s="554" t="s">
        <v>844</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4" customHeight="1" x14ac:dyDescent="0.35">
      <c r="A17" s="163"/>
      <c r="B17" s="7"/>
      <c r="C17" s="17"/>
      <c r="D17" s="17"/>
      <c r="E17" s="17"/>
      <c r="F17" s="26"/>
      <c r="G17" s="90"/>
      <c r="H17" s="90"/>
      <c r="I17" s="554" t="s">
        <v>845</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4" customHeight="1" x14ac:dyDescent="0.35">
      <c r="A18" s="163"/>
      <c r="B18" s="7"/>
      <c r="C18" s="17"/>
      <c r="D18" s="17"/>
      <c r="E18" s="17"/>
      <c r="F18" s="26"/>
      <c r="G18" s="90"/>
      <c r="H18" s="90"/>
      <c r="I18" s="554" t="s">
        <v>846</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4" customHeight="1" x14ac:dyDescent="0.35">
      <c r="A19" s="163"/>
      <c r="B19" s="7"/>
      <c r="C19" s="17"/>
      <c r="D19" s="17"/>
      <c r="E19" s="17"/>
      <c r="F19" s="26"/>
      <c r="G19" s="90"/>
      <c r="H19" s="90"/>
      <c r="I19" s="554" t="s">
        <v>847</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4" customHeight="1" x14ac:dyDescent="0.35">
      <c r="A20" s="163"/>
      <c r="B20" s="7"/>
      <c r="C20" s="17"/>
      <c r="D20" s="17"/>
      <c r="E20" s="17"/>
      <c r="F20" s="26"/>
      <c r="G20" s="90"/>
      <c r="H20" s="90"/>
      <c r="I20" s="554" t="s">
        <v>848</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4" customHeight="1" x14ac:dyDescent="0.35">
      <c r="A21" s="163"/>
      <c r="B21" s="7"/>
      <c r="C21" s="17"/>
      <c r="D21" s="17"/>
      <c r="E21" s="17"/>
      <c r="F21" s="26"/>
      <c r="G21" s="90"/>
      <c r="H21" s="90"/>
      <c r="I21" s="554" t="s">
        <v>849</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4" customHeight="1" x14ac:dyDescent="0.35">
      <c r="A22" s="163"/>
      <c r="B22" s="7"/>
      <c r="C22" s="17"/>
      <c r="D22" s="17"/>
      <c r="E22" s="17"/>
      <c r="F22" s="26"/>
      <c r="G22" s="90"/>
      <c r="H22" s="90"/>
      <c r="I22" s="554" t="s">
        <v>850</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4" customHeight="1" x14ac:dyDescent="0.35">
      <c r="A23" s="163"/>
      <c r="B23" s="7"/>
      <c r="C23" s="17"/>
      <c r="D23" s="17"/>
      <c r="E23" s="17"/>
      <c r="F23" s="26"/>
      <c r="G23" s="90"/>
      <c r="H23" s="90"/>
      <c r="I23" s="554" t="s">
        <v>851</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4" customHeight="1" x14ac:dyDescent="0.35">
      <c r="A24" s="163"/>
      <c r="B24" s="7"/>
      <c r="C24" s="17"/>
      <c r="D24" s="17"/>
      <c r="E24" s="17"/>
      <c r="F24" s="26"/>
      <c r="G24" s="90"/>
      <c r="H24" s="90"/>
      <c r="I24" s="554" t="s">
        <v>852</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4" customHeight="1" x14ac:dyDescent="0.3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4" customHeight="1" x14ac:dyDescent="0.35">
      <c r="A26" s="163"/>
      <c r="B26" s="7"/>
      <c r="C26" s="17"/>
      <c r="D26" s="17"/>
      <c r="E26" s="17"/>
      <c r="F26" s="26"/>
      <c r="G26" s="90"/>
      <c r="H26" s="90" t="s">
        <v>832</v>
      </c>
      <c r="I26" s="554">
        <v>100</v>
      </c>
      <c r="J26" s="88" t="s">
        <v>831</v>
      </c>
      <c r="K26" s="148"/>
      <c r="L26" s="148"/>
      <c r="M26" s="53"/>
      <c r="N26" s="546"/>
      <c r="O26" s="546"/>
      <c r="P26" s="88"/>
      <c r="Q26" s="88"/>
      <c r="R26" s="88"/>
      <c r="S26" s="546"/>
      <c r="T26" s="88"/>
      <c r="U26" s="88"/>
      <c r="V26" s="30"/>
      <c r="W26" s="16"/>
      <c r="X26" s="8"/>
    </row>
    <row r="27" spans="1:24" ht="13.4" customHeight="1" x14ac:dyDescent="0.35">
      <c r="A27" s="163"/>
      <c r="B27" s="7"/>
      <c r="C27" s="17"/>
      <c r="D27" s="17"/>
      <c r="E27" s="17"/>
      <c r="F27" s="33"/>
      <c r="G27" s="90"/>
      <c r="H27" s="90" t="s">
        <v>830</v>
      </c>
      <c r="I27" s="90"/>
      <c r="J27" s="545"/>
      <c r="K27" s="545"/>
      <c r="L27" s="545"/>
      <c r="M27" s="545"/>
      <c r="N27" s="545"/>
      <c r="O27" s="545"/>
      <c r="P27" s="545"/>
      <c r="Q27" s="545"/>
      <c r="R27" s="545"/>
      <c r="S27" s="545"/>
      <c r="T27" s="545"/>
      <c r="U27" s="545"/>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7"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2024-04-09T08:27:55Z</dcterms:modified>
</cp:coreProperties>
</file>