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061B58F-4D52-4515-BD0B-5CB1A360838E}" xr6:coauthVersionLast="47" xr6:coauthVersionMax="47" xr10:uidLastSave="{00000000-0000-0000-0000-000000000000}"/>
  <bookViews>
    <workbookView xWindow="1065" yWindow="1065" windowWidth="2773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02" i="13" l="1"/>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X699" i="14"/>
  <c r="X697"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A700" i="14"/>
  <c r="AB698" i="14"/>
  <c r="AB700" i="14" s="1"/>
  <c r="AA699" i="14"/>
  <c r="AB696" i="14"/>
  <c r="AA697" i="14"/>
  <c r="W700" i="14"/>
  <c r="X698" i="14"/>
  <c r="X700" i="14" s="1"/>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AB699" i="14"/>
  <c r="AB69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Y705" i="14"/>
  <c r="Y706" i="14" s="1"/>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Z218" i="13" l="1"/>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<sst xmlns="http://schemas.openxmlformats.org/spreadsheetml/2006/main" count="4291" uniqueCount="2520">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</sst>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3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2487</v>
      </c>
      <c r="B42" s="4">
        <v>50</v>
      </c>
      <c r="J42" s="1" t="s">
        <v>2488</v>
      </c>
    </row>
    <row r="43" spans="1:12" x14ac:dyDescent="0.25">
      <c r="A43" s="3"/>
    </row>
    <row r="44" spans="1:12" x14ac:dyDescent="0.25">
      <c r="A44" s="4" t="s">
        <v>89</v>
      </c>
      <c r="B44" s="4" t="s">
        <v>2489</v>
      </c>
      <c r="C44" s="4" t="s">
        <v>94</v>
      </c>
      <c r="D44" s="4" t="s">
        <v>95</v>
      </c>
      <c r="E44" s="4" t="s">
        <v>96</v>
      </c>
      <c r="F44" s="4" t="s">
        <v>97</v>
      </c>
      <c r="G44" s="4" t="s">
        <v>109</v>
      </c>
      <c r="I44" s="1" t="s">
        <v>2486</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2427</v>
      </c>
      <c r="B11" s="46">
        <v>0.5</v>
      </c>
    </row>
    <row r="12" spans="1:2" x14ac:dyDescent="0.25">
      <c r="A12" s="4" t="s">
        <v>2428</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6" t="s">
        <v>2403</v>
      </c>
      <c r="K18" s="426"/>
      <c r="L18" s="426"/>
      <c r="M18" s="426"/>
      <c r="N18" s="426"/>
      <c r="O18" s="426"/>
      <c r="P18" s="426"/>
      <c r="Q18" s="426"/>
      <c r="R18" s="426"/>
      <c r="S18" s="426"/>
      <c r="T18" s="426"/>
      <c r="U18" s="426"/>
      <c r="V18" s="426"/>
      <c r="W18" s="426"/>
      <c r="X18" s="42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7" t="s">
        <v>2402</v>
      </c>
      <c r="K21" s="428"/>
      <c r="L21" s="428"/>
      <c r="M21" s="428"/>
      <c r="N21" s="428"/>
      <c r="O21" s="428"/>
      <c r="P21" s="428"/>
      <c r="Q21" s="428"/>
      <c r="R21" s="428"/>
      <c r="S21" s="428"/>
      <c r="T21" s="428"/>
      <c r="U21" s="428"/>
      <c r="V21" s="428"/>
      <c r="W21" s="428"/>
      <c r="X21" s="42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2401</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2400</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2399</v>
      </c>
      <c r="I51" s="336" t="str">
        <f>IF(COUNT($J51:$Z51)&gt;1,STDEV($J51:$Z51)=0,"")</f>
        <v/>
      </c>
      <c r="J51" s="83" t="s">
        <v>2404</v>
      </c>
      <c r="K51" s="83" t="s">
        <v>2398</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2397</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2396</v>
      </c>
      <c r="I54" s="336" t="str">
        <f t="shared" si="0"/>
        <v/>
      </c>
      <c r="J54" s="83" t="s">
        <v>2395</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2394</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2393</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2392</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2391</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2390</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2389</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2388</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2387</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2386</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abSelected="1" topLeftCell="A6" zoomScale="91" zoomScaleNormal="91" workbookViewId="0">
      <pane xSplit="10" ySplit="16" topLeftCell="K22"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44377.746835069403</v>
      </c>
      <c r="J18" s="430" t="s">
        <v>2519</v>
      </c>
      <c r="K18" s="426"/>
      <c r="L18" s="426"/>
      <c r="M18" s="426"/>
      <c r="N18" s="426"/>
      <c r="O18" s="426"/>
      <c r="P18" s="426"/>
      <c r="Q18" s="426"/>
      <c r="R18" s="426"/>
      <c r="S18" s="426"/>
      <c r="T18" s="426"/>
      <c r="U18" s="426"/>
      <c r="V18" s="426"/>
      <c r="W18" s="426"/>
      <c r="X18" s="426"/>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7" t="s">
        <v>2518</v>
      </c>
      <c r="K21" s="428"/>
      <c r="L21" s="428"/>
      <c r="M21" s="428"/>
      <c r="N21" s="428"/>
      <c r="O21" s="428"/>
      <c r="P21" s="428"/>
      <c r="Q21" s="428"/>
      <c r="R21" s="428"/>
      <c r="S21" s="428"/>
      <c r="T21" s="428"/>
      <c r="U21" s="428"/>
      <c r="V21" s="428"/>
      <c r="W21" s="428"/>
      <c r="X21" s="429"/>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2517</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2516</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2431</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2405</v>
      </c>
      <c r="AR99" t="s">
        <v>2406</v>
      </c>
      <c r="AY99" t="s">
        <v>2465</v>
      </c>
    </row>
    <row r="100" spans="1:56" outlineLevel="2"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2407</v>
      </c>
      <c r="AE100" s="83"/>
      <c r="AF100" s="83"/>
      <c r="AG100" s="83"/>
      <c r="AH100" s="80"/>
      <c r="AI100" s="62"/>
      <c r="AJ100" s="50"/>
      <c r="AK100" s="50"/>
      <c r="AL100" s="50"/>
      <c r="AM100" t="s">
        <v>244</v>
      </c>
      <c r="AR100" t="str">
        <f>"Calculated from "&amp;AM102</f>
        <v>Calculated from Inputs from Mecardo (Andrew Wood) Nov 2020</v>
      </c>
      <c r="AY100" t="s">
        <v>2466</v>
      </c>
    </row>
    <row r="101" spans="1:56" outlineLevel="3" x14ac:dyDescent="0.25">
      <c r="A101" s="50"/>
      <c r="B101" s="59"/>
      <c r="C101" s="94">
        <f t="shared" ref="C101:C114" si="4">INT($C$87)+3</f>
        <v>4</v>
      </c>
      <c r="D101" s="80"/>
      <c r="E101" s="75"/>
      <c r="F101" s="75" t="s">
        <v>245</v>
      </c>
      <c r="G101" s="80"/>
      <c r="H101" s="115" t="s">
        <v>2408</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2467</v>
      </c>
      <c r="AZ101" s="170">
        <v>70</v>
      </c>
      <c r="BA101">
        <f>IFERROR(MIN(2,MATCH($AZ101,i_woolp_mpg_range_w5,1)),1)-1</f>
        <v>1</v>
      </c>
      <c r="BB101" t="s">
        <v>2468</v>
      </c>
      <c r="BC101" s="104">
        <v>50</v>
      </c>
      <c r="BD101">
        <f>IFERROR(MIN(2,MATCH($BC101,i_woolp_fdprem_range_w5,1)),1)-1</f>
        <v>1</v>
      </c>
    </row>
    <row r="102" spans="1:56"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2469</v>
      </c>
      <c r="AY102" s="394" t="s">
        <v>2470</v>
      </c>
      <c r="AZ102" s="394" t="s">
        <v>2468</v>
      </c>
      <c r="BA102" s="408" t="s">
        <v>2476</v>
      </c>
    </row>
    <row r="103" spans="1:56"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2409</v>
      </c>
      <c r="X115" s="134"/>
      <c r="Y115" s="134"/>
      <c r="Z115" s="134"/>
      <c r="AA115" s="134"/>
      <c r="AB115" s="134"/>
      <c r="AC115" s="112"/>
      <c r="AD115" s="134" t="s">
        <v>259</v>
      </c>
      <c r="AE115" s="134"/>
      <c r="AF115" s="134"/>
      <c r="AG115" s="83"/>
      <c r="AH115" s="80"/>
      <c r="AI115" s="62"/>
      <c r="AJ115" s="50"/>
      <c r="AK115" s="50"/>
      <c r="AL115" s="50"/>
    </row>
    <row r="116" spans="1:53"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INT($C$87+3)</f>
        <v>4</v>
      </c>
      <c r="D118" s="80"/>
      <c r="E118" s="75"/>
      <c r="F118" s="75"/>
      <c r="G118" s="80"/>
      <c r="H118" s="83" t="s">
        <v>263</v>
      </c>
      <c r="I118" s="104">
        <v>70</v>
      </c>
      <c r="J118" s="83" t="s">
        <v>2430</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x14ac:dyDescent="0.25">
      <c r="A124" s="50"/>
      <c r="B124" s="59"/>
      <c r="C124" s="94">
        <f>INT($C$87)+2</f>
        <v>3</v>
      </c>
      <c r="D124" s="80"/>
      <c r="E124" s="75"/>
      <c r="F124" s="75"/>
      <c r="G124" s="80"/>
      <c r="H124" s="83" t="s">
        <v>2410</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2411</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INT($C$87+3)</f>
        <v>4</v>
      </c>
      <c r="D125" s="80"/>
      <c r="E125" s="75"/>
      <c r="F125" s="75"/>
      <c r="G125" s="80"/>
      <c r="H125" s="83"/>
      <c r="I125" s="85" t="s">
        <v>2412</v>
      </c>
      <c r="J125" s="123">
        <v>0.68</v>
      </c>
      <c r="K125" s="123">
        <v>0.55000000000000004</v>
      </c>
      <c r="L125" s="123">
        <v>0.5</v>
      </c>
      <c r="M125" s="123">
        <v>0.65</v>
      </c>
      <c r="N125" s="123">
        <v>0.65</v>
      </c>
      <c r="O125" s="139">
        <f>J125</f>
        <v>0.68</v>
      </c>
      <c r="P125" s="139">
        <v>0.4</v>
      </c>
      <c r="Q125" s="104" t="s">
        <v>2413</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INT($C$87+3)</f>
        <v>4</v>
      </c>
      <c r="D126" s="80"/>
      <c r="E126" s="75"/>
      <c r="F126" s="75"/>
      <c r="G126" s="80"/>
      <c r="H126" s="83"/>
      <c r="I126" s="85" t="s">
        <v>2414</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INT($C$87+3)</f>
        <v>4</v>
      </c>
      <c r="D127" s="80"/>
      <c r="E127" s="75"/>
      <c r="F127" s="75"/>
      <c r="G127" s="80"/>
      <c r="H127" s="83"/>
      <c r="I127" s="85" t="s">
        <v>2415</v>
      </c>
      <c r="J127" s="139">
        <v>0.82</v>
      </c>
      <c r="K127" s="139">
        <v>0.1</v>
      </c>
      <c r="L127" s="139">
        <v>3.3000000000000002E-2</v>
      </c>
      <c r="M127" s="139">
        <v>1.2999999999999999E-2</v>
      </c>
      <c r="N127" s="139">
        <v>3.3000000000000002E-2</v>
      </c>
      <c r="O127" s="139">
        <v>0</v>
      </c>
      <c r="P127" s="139">
        <v>3.3000000000000002E-2</v>
      </c>
      <c r="Q127" s="104" t="s">
        <v>2416</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INT($C$87+3)</f>
        <v>4</v>
      </c>
      <c r="D128" s="80"/>
      <c r="E128" s="75"/>
      <c r="F128" s="75"/>
      <c r="G128" s="80"/>
      <c r="H128" s="83"/>
      <c r="I128" s="85" t="s">
        <v>2417</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2418</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3" x14ac:dyDescent="0.25">
      <c r="A129" s="50"/>
      <c r="B129" s="59"/>
      <c r="C129" s="94">
        <f>INT($C$87+3)</f>
        <v>4</v>
      </c>
      <c r="D129" s="80"/>
      <c r="E129" s="75"/>
      <c r="F129" s="75"/>
      <c r="G129" s="80"/>
      <c r="H129" s="83"/>
      <c r="I129" s="136" t="s">
        <v>2419</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x14ac:dyDescent="0.25">
      <c r="A130" s="50"/>
      <c r="B130" s="59"/>
      <c r="C130" s="94">
        <f>INT($C$87)+2</f>
        <v>3</v>
      </c>
      <c r="D130" s="80"/>
      <c r="E130" s="75"/>
      <c r="F130" s="75"/>
      <c r="G130" s="80"/>
      <c r="H130" s="83" t="s">
        <v>2420</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INT($C$87+3)</f>
        <v>4</v>
      </c>
      <c r="D131" s="80"/>
      <c r="E131" s="75"/>
      <c r="F131" s="75"/>
      <c r="G131" s="80"/>
      <c r="H131" s="83"/>
      <c r="I131" s="85" t="s">
        <v>2415</v>
      </c>
      <c r="J131" s="139">
        <v>0.85</v>
      </c>
      <c r="K131" s="139">
        <v>0.08</v>
      </c>
      <c r="L131" s="139">
        <v>0.03</v>
      </c>
      <c r="M131" s="139">
        <v>0.01</v>
      </c>
      <c r="N131" s="139">
        <v>2.8000000000000001E-2</v>
      </c>
      <c r="O131" s="139">
        <v>0</v>
      </c>
      <c r="P131" s="139">
        <v>2.8000000000000001E-2</v>
      </c>
      <c r="Q131" s="104"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INT($C$87+3)</f>
        <v>4</v>
      </c>
      <c r="D132" s="80"/>
      <c r="E132" s="75"/>
      <c r="F132" s="75"/>
      <c r="G132" s="80"/>
      <c r="H132" s="83"/>
      <c r="I132" s="85" t="s">
        <v>2417</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2418</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outlineLevel="3" x14ac:dyDescent="0.25">
      <c r="A133" s="50"/>
      <c r="B133" s="59"/>
      <c r="C133" s="94">
        <f>INT($C$87+3)</f>
        <v>4</v>
      </c>
      <c r="D133" s="80"/>
      <c r="E133" s="75"/>
      <c r="F133" s="75"/>
      <c r="G133" s="80"/>
      <c r="H133" s="83"/>
      <c r="I133" s="136" t="s">
        <v>2419</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9"/>
        <v>4</v>
      </c>
      <c r="D139" s="80"/>
      <c r="E139" s="75"/>
      <c r="F139" s="75"/>
      <c r="G139" s="80"/>
      <c r="H139" s="83" t="s">
        <v>2422</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9"/>
        <v>4</v>
      </c>
      <c r="D140" s="80"/>
      <c r="E140" s="75"/>
      <c r="F140" s="75"/>
      <c r="G140" s="80"/>
      <c r="H140" s="83" t="s">
        <v>2423</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9"/>
        <v>4</v>
      </c>
      <c r="D142" s="80"/>
      <c r="E142" s="75"/>
      <c r="F142" s="75"/>
      <c r="G142" s="80"/>
      <c r="H142" s="140" t="s">
        <v>2424</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9"/>
        <v>4</v>
      </c>
      <c r="D143" s="80"/>
      <c r="E143" s="75"/>
      <c r="F143" s="75"/>
      <c r="G143" s="80"/>
      <c r="H143" s="83" t="s">
        <v>2425</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outlineLevel="3" x14ac:dyDescent="0.25">
      <c r="A144" s="50"/>
      <c r="B144" s="59"/>
      <c r="C144" s="94">
        <f t="shared" si="29"/>
        <v>4</v>
      </c>
      <c r="D144" s="80"/>
      <c r="E144" s="75"/>
      <c r="F144" s="75"/>
      <c r="G144" s="80"/>
      <c r="H144" s="140" t="s">
        <v>2426</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11.45" customHeight="1" outlineLevel="2"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4" ht="24"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t="24"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4"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4" ht="5.0999999999999996"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4"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2472</v>
      </c>
    </row>
    <row r="168" spans="1:44"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2473</v>
      </c>
    </row>
    <row r="169" spans="1:44"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1" t="s">
        <v>300</v>
      </c>
      <c r="V169" s="432"/>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2474</v>
      </c>
      <c r="AP169" t="s">
        <v>2475</v>
      </c>
      <c r="AQ169" t="s">
        <v>1305</v>
      </c>
      <c r="AR169" t="s">
        <v>2471</v>
      </c>
    </row>
    <row r="170" spans="1:44"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85</v>
      </c>
      <c r="AP170" s="383">
        <f>IFERROR(MIN(2,MATCH($AO170,i_salep_percentile_range_s4,1)),1)-1</f>
        <v>1</v>
      </c>
      <c r="AQ170" s="384">
        <f t="shared" ref="AQ170:AQ177" ca="1" si="33">_xlfn.FORECAST.LINEAR($AO$170,OFFSET($R170:$T170,0,$AP$170,1,2),OFFSET(i_salep_percentile_range_s4,0,$AP$170,1,2))</f>
        <v>1.3872017353579178</v>
      </c>
      <c r="AR170" s="397">
        <f ca="1">$X170*$AQ170</f>
        <v>6.4211251661170463</v>
      </c>
    </row>
    <row r="171" spans="1:44"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1.3681481481481481</v>
      </c>
      <c r="AR171" s="399">
        <f t="shared" ref="AR171:AR177" ca="1" si="37">$X171*$AQ171</f>
        <v>6.1657339224349528</v>
      </c>
    </row>
    <row r="172" spans="1:44"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1.3455766192733019</v>
      </c>
      <c r="AR172" s="399">
        <f t="shared" ca="1" si="37"/>
        <v>5.6895939881014526</v>
      </c>
    </row>
    <row r="173" spans="1:44"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242">
        <v>0.65</v>
      </c>
      <c r="S173" s="103">
        <v>1</v>
      </c>
      <c r="T173" s="242">
        <v>1.3</v>
      </c>
      <c r="U173" s="134">
        <v>90</v>
      </c>
      <c r="V173" s="375">
        <f t="shared" si="35"/>
        <v>1.4166666666666667</v>
      </c>
      <c r="W173" s="163">
        <f t="shared" ca="1" si="30"/>
        <v>5.2</v>
      </c>
      <c r="X173" s="163">
        <f t="shared" ca="1" si="31"/>
        <v>3.6705882352941175</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1.3499999999999999</v>
      </c>
      <c r="AR173" s="399">
        <f t="shared" ca="1" si="37"/>
        <v>4.9552941176470577</v>
      </c>
    </row>
    <row r="174" spans="1:44"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1.3499999999999999</v>
      </c>
      <c r="AR174" s="399">
        <f t="shared" ca="1" si="37"/>
        <v>114.35294117647058</v>
      </c>
    </row>
    <row r="175" spans="1:44"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20</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1.3499999999999999</v>
      </c>
      <c r="AR175" s="399">
        <f t="shared" ca="1" si="37"/>
        <v>147.70588235294116</v>
      </c>
    </row>
    <row r="176" spans="1:44"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1.6207547169811323</v>
      </c>
      <c r="AR176" s="399">
        <f t="shared" ca="1" si="37"/>
        <v>4.6173247880917936</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1.3499999999999999</v>
      </c>
      <c r="AR177" s="401">
        <f t="shared" ca="1" si="37"/>
        <v>1.9058823529411761</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2434</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2429</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74"/>
        <v>4</v>
      </c>
      <c r="D391" s="80"/>
      <c r="E391" s="75"/>
      <c r="F391" s="75"/>
      <c r="G391" s="80"/>
      <c r="H391" s="338" t="s">
        <v>2495</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74"/>
        <v>4</v>
      </c>
      <c r="D402" s="80"/>
      <c r="E402" s="75"/>
      <c r="F402" s="75"/>
      <c r="G402" s="80"/>
      <c r="H402" s="412" t="s">
        <v>2448</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74"/>
        <v>4</v>
      </c>
      <c r="D403" s="80"/>
      <c r="E403" s="75"/>
      <c r="F403" s="75"/>
      <c r="G403" s="80"/>
      <c r="H403" s="412" t="s">
        <v>2496</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3" t="s">
        <v>2514</v>
      </c>
      <c r="K18" s="434"/>
      <c r="L18" s="434"/>
      <c r="M18" s="434"/>
      <c r="N18" s="434"/>
      <c r="O18" s="434"/>
      <c r="P18" s="434"/>
      <c r="Q18" s="434"/>
      <c r="R18" s="434"/>
      <c r="S18" s="434"/>
      <c r="T18" s="434"/>
      <c r="U18" s="434"/>
      <c r="V18" s="434"/>
      <c r="W18" s="434"/>
      <c r="X18" s="434"/>
      <c r="Y18" s="434"/>
      <c r="Z18" s="434"/>
      <c r="AA18" s="434"/>
      <c r="AB18" s="435"/>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36" t="s">
        <v>2494</v>
      </c>
      <c r="K21" s="437"/>
      <c r="L21" s="437"/>
      <c r="M21" s="437"/>
      <c r="N21" s="437"/>
      <c r="O21" s="437"/>
      <c r="P21" s="437"/>
      <c r="Q21" s="437"/>
      <c r="R21" s="437"/>
      <c r="S21" s="437"/>
      <c r="T21" s="437"/>
      <c r="U21" s="437"/>
      <c r="V21" s="437"/>
      <c r="W21" s="437"/>
      <c r="X21" s="437"/>
      <c r="Y21" s="437"/>
      <c r="Z21" s="437"/>
      <c r="AA21" s="437"/>
      <c r="AB21" s="438"/>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2435</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collapsed="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563</v>
      </c>
      <c r="I69" s="103" t="s">
        <v>127</v>
      </c>
      <c r="J69" s="413" t="s">
        <v>2500</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2490</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2492</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2491</v>
      </c>
      <c r="I74" s="103" t="s">
        <v>2447</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2433</v>
      </c>
      <c r="I76" s="103" t="s">
        <v>127</v>
      </c>
      <c r="J76" s="413" t="s">
        <v>2499</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2515</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585</v>
      </c>
      <c r="I96" s="103" t="s">
        <v>2451</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586</v>
      </c>
      <c r="I97" s="103" t="s">
        <v>2452</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2493</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2447</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621</v>
      </c>
      <c r="G112" s="80"/>
      <c r="H112" s="83" t="s">
        <v>622</v>
      </c>
      <c r="I112" s="103" t="s">
        <v>623</v>
      </c>
      <c r="J112" s="103"/>
      <c r="K112" s="104">
        <v>0.04</v>
      </c>
      <c r="L112" s="104">
        <v>0.04</v>
      </c>
      <c r="M112" s="104">
        <v>2.5000000000000001E-2</v>
      </c>
      <c r="N112" s="104">
        <v>2.5000000000000001E-2</v>
      </c>
      <c r="O112" s="104">
        <v>2.5000000000000001E-2</v>
      </c>
      <c r="P112" s="104">
        <v>2.5000000000000001E-2</v>
      </c>
      <c r="Q112" s="83"/>
      <c r="R112" s="83" t="s">
        <v>611</v>
      </c>
      <c r="S112" s="83" t="s">
        <v>611</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663</v>
      </c>
      <c r="G131" s="80"/>
      <c r="H131" s="83" t="s">
        <v>664</v>
      </c>
      <c r="I131" s="103" t="s">
        <v>600</v>
      </c>
      <c r="J131" s="103"/>
      <c r="K131" s="104">
        <v>1.5</v>
      </c>
      <c r="L131" s="104">
        <v>1.5</v>
      </c>
      <c r="M131" s="104">
        <v>1.5</v>
      </c>
      <c r="N131" s="104">
        <v>1.5</v>
      </c>
      <c r="O131" s="104">
        <v>1.5</v>
      </c>
      <c r="P131" s="104">
        <v>1.5</v>
      </c>
      <c r="Q131" s="83"/>
      <c r="R131" s="83"/>
      <c r="S131" s="83" t="s">
        <v>649</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714</v>
      </c>
      <c r="G156" s="80"/>
      <c r="H156" s="83" t="s">
        <v>715</v>
      </c>
      <c r="I156" s="103" t="s">
        <v>694</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716</v>
      </c>
      <c r="S156" s="83" t="s">
        <v>716</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782</v>
      </c>
      <c r="G185" s="80"/>
      <c r="H185" s="83" t="s">
        <v>783</v>
      </c>
      <c r="I185" s="103" t="s">
        <v>2463</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801</v>
      </c>
      <c r="G193" s="80"/>
      <c r="H193" s="83" t="s">
        <v>802</v>
      </c>
      <c r="I193" s="103" t="s">
        <v>2462</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949</v>
      </c>
      <c r="G263" s="80"/>
      <c r="H263" s="83" t="s">
        <v>2460</v>
      </c>
      <c r="I263" s="103" t="s">
        <v>950</v>
      </c>
      <c r="J263" s="103"/>
      <c r="K263" s="104">
        <f>23*0.85</f>
        <v>19.55</v>
      </c>
      <c r="L263" s="104">
        <f>22*0.85</f>
        <v>18.7</v>
      </c>
      <c r="M263" s="83"/>
      <c r="N263" s="83"/>
      <c r="O263" s="83"/>
      <c r="P263" s="83"/>
      <c r="Q263" s="83"/>
      <c r="R263" s="83" t="s">
        <v>951</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955</v>
      </c>
      <c r="G265" s="80"/>
      <c r="H265" s="83" t="s">
        <v>2461</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2432</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961</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710</v>
      </c>
      <c r="AE275" s="83"/>
      <c r="AF275" s="104">
        <v>1</v>
      </c>
      <c r="AG275" s="104">
        <v>1</v>
      </c>
      <c r="AH275" s="80"/>
      <c r="AI275" s="62"/>
      <c r="AJ275" s="50"/>
      <c r="AK275" s="50"/>
      <c r="AL275" s="50"/>
    </row>
    <row r="276" spans="1:38" hidden="1"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2507</v>
      </c>
      <c r="G279" s="80"/>
      <c r="H279" s="83" t="s">
        <v>2511</v>
      </c>
      <c r="I279" s="103"/>
      <c r="J279" s="103"/>
      <c r="K279" s="104">
        <v>51</v>
      </c>
      <c r="L279" s="104">
        <v>51</v>
      </c>
      <c r="M279" s="83"/>
      <c r="N279" s="83"/>
      <c r="O279" s="83"/>
      <c r="P279" s="83"/>
      <c r="Q279" s="83"/>
      <c r="R279" s="83" t="s">
        <v>994</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2510</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2508</v>
      </c>
      <c r="G280" s="80"/>
      <c r="H280" s="83" t="s">
        <v>2509</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2510</v>
      </c>
      <c r="AE280" s="83"/>
      <c r="AF280" s="104">
        <v>1</v>
      </c>
      <c r="AG280" s="104">
        <v>1</v>
      </c>
      <c r="AH280" s="80"/>
      <c r="AI280" s="62"/>
      <c r="AJ280" s="50"/>
      <c r="AK280" s="50"/>
      <c r="AL280" s="50"/>
    </row>
    <row r="281" spans="1:38" hidden="1" outlineLevel="2" x14ac:dyDescent="0.25">
      <c r="A281" s="50"/>
      <c r="B281" s="59"/>
      <c r="C281" s="52">
        <f>INT($C$40)+2</f>
        <v>3</v>
      </c>
      <c r="D281" s="80"/>
      <c r="E281" s="75"/>
      <c r="F281" s="75" t="s">
        <v>2512</v>
      </c>
      <c r="G281" s="80"/>
      <c r="H281" s="83" t="s">
        <v>2513</v>
      </c>
      <c r="I281" s="103"/>
      <c r="J281" s="103"/>
      <c r="K281" s="104">
        <v>51</v>
      </c>
      <c r="L281" s="104">
        <v>51</v>
      </c>
      <c r="M281" s="83"/>
      <c r="N281" s="83"/>
      <c r="O281" s="83"/>
      <c r="P281" s="83"/>
      <c r="Q281" s="83"/>
      <c r="R281" s="83" t="s">
        <v>994</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1082</v>
      </c>
      <c r="G322" s="80"/>
      <c r="H322" s="83" t="s">
        <v>1083</v>
      </c>
      <c r="I322" s="103" t="s">
        <v>2449</v>
      </c>
      <c r="J322" s="103"/>
      <c r="K322" s="104">
        <v>23.8</v>
      </c>
      <c r="L322" s="104">
        <v>23.8</v>
      </c>
      <c r="M322" s="104">
        <v>23.8</v>
      </c>
      <c r="N322" s="104">
        <v>23.8</v>
      </c>
      <c r="O322" s="104">
        <v>23.8</v>
      </c>
      <c r="P322" s="104">
        <v>23.8</v>
      </c>
      <c r="Q322" s="83"/>
      <c r="R322" s="83" t="s">
        <v>2450</v>
      </c>
      <c r="S322" s="83" t="s">
        <v>2450</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1084</v>
      </c>
      <c r="G323" s="80"/>
      <c r="H323" s="83" t="s">
        <v>1085</v>
      </c>
      <c r="I323" s="103" t="s">
        <v>2449</v>
      </c>
      <c r="J323" s="103"/>
      <c r="K323" s="104">
        <v>39.6</v>
      </c>
      <c r="L323" s="104">
        <v>39.6</v>
      </c>
      <c r="M323" s="104">
        <v>39.6</v>
      </c>
      <c r="N323" s="104">
        <v>39.6</v>
      </c>
      <c r="O323" s="104">
        <v>39.6</v>
      </c>
      <c r="P323" s="104">
        <v>39.6</v>
      </c>
      <c r="Q323" s="83"/>
      <c r="R323" s="83" t="s">
        <v>2450</v>
      </c>
      <c r="S323" s="83" t="s">
        <v>2450</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1115</v>
      </c>
      <c r="G340" s="80"/>
      <c r="H340" s="83" t="s">
        <v>1116</v>
      </c>
      <c r="I340" s="103" t="s">
        <v>2444</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2464</v>
      </c>
      <c r="S340" s="83" t="s">
        <v>649</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hidden="1"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1143</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2436</v>
      </c>
      <c r="G361" s="80"/>
      <c r="H361" s="83" t="s">
        <v>2441</v>
      </c>
      <c r="I361" s="103" t="s">
        <v>2444</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1143</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2437</v>
      </c>
      <c r="G362" s="80"/>
      <c r="H362" s="83" t="s">
        <v>2445</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2438</v>
      </c>
      <c r="G363" s="80"/>
      <c r="H363" s="83" t="s">
        <v>2442</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2439</v>
      </c>
      <c r="G364" s="80"/>
      <c r="H364" s="83" t="s">
        <v>2446</v>
      </c>
      <c r="I364" s="103" t="s">
        <v>2447</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2440</v>
      </c>
      <c r="G365" s="80"/>
      <c r="H365" s="83" t="s">
        <v>2443</v>
      </c>
      <c r="I365" s="103" t="s">
        <v>2447</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1179</v>
      </c>
      <c r="G383" s="80"/>
      <c r="H383" s="83" t="s">
        <v>2477</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1180</v>
      </c>
      <c r="G384" s="80"/>
      <c r="H384" s="83" t="s">
        <v>2478</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2485</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1181</v>
      </c>
      <c r="G385" s="80"/>
      <c r="H385" s="83" t="s">
        <v>2479</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1182</v>
      </c>
      <c r="G386" s="80"/>
      <c r="H386" s="83" t="s">
        <v>2480</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1183</v>
      </c>
      <c r="G387" s="80"/>
      <c r="H387" s="83" t="s">
        <v>2481</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1184</v>
      </c>
      <c r="G388" s="80"/>
      <c r="H388" s="83" t="s">
        <v>2482</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1185</v>
      </c>
      <c r="G389" s="80"/>
      <c r="H389" s="83" t="s">
        <v>2483</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1186</v>
      </c>
      <c r="G390" s="80"/>
      <c r="H390" s="83" t="s">
        <v>2484</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1263</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1266</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1429</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1441</v>
      </c>
      <c r="G567" s="80"/>
      <c r="H567" s="83" t="s">
        <v>1442</v>
      </c>
      <c r="I567" s="103"/>
      <c r="J567" s="103" t="s">
        <v>1305</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2382</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2382</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1453</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1460</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1542</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1573</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1576</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1579</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1582</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1573</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1576</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1579</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1596</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1542</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1542</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1633</v>
      </c>
      <c r="G696" s="80"/>
      <c r="H696" s="83" t="s">
        <v>1634</v>
      </c>
      <c r="I696" s="103" t="s">
        <v>795</v>
      </c>
      <c r="J696" s="103" t="s">
        <v>1262</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2383</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1635</v>
      </c>
      <c r="G697" s="80"/>
      <c r="H697" s="83" t="s">
        <v>1636</v>
      </c>
      <c r="I697" s="103" t="s">
        <v>795</v>
      </c>
      <c r="J697" s="103" t="s">
        <v>1262</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1637</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1638</v>
      </c>
      <c r="G698" s="80"/>
      <c r="H698" s="83" t="s">
        <v>1639</v>
      </c>
      <c r="I698" s="103" t="s">
        <v>795</v>
      </c>
      <c r="J698" s="103" t="s">
        <v>1262</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1640</v>
      </c>
      <c r="G699" s="80"/>
      <c r="H699" s="83" t="s">
        <v>1641</v>
      </c>
      <c r="I699" s="103" t="s">
        <v>795</v>
      </c>
      <c r="J699" s="103" t="s">
        <v>1262</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1642</v>
      </c>
      <c r="G700" s="80"/>
      <c r="H700" s="83" t="s">
        <v>1643</v>
      </c>
      <c r="I700" s="103" t="s">
        <v>795</v>
      </c>
      <c r="J700" s="103" t="s">
        <v>1262</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1637</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hidden="1" outlineLevel="2" x14ac:dyDescent="0.25">
      <c r="A716" s="50"/>
      <c r="B716" s="59"/>
      <c r="C716" s="52">
        <f t="shared" si="108"/>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hidden="1" outlineLevel="2" x14ac:dyDescent="0.25">
      <c r="A720" s="50"/>
      <c r="B720" s="59"/>
      <c r="C720" s="52">
        <f t="shared" si="108"/>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hidden="1" outlineLevel="2" x14ac:dyDescent="0.25">
      <c r="A724" s="50"/>
      <c r="B724" s="59"/>
      <c r="C724" s="52">
        <f t="shared" si="108"/>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1703</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1706</v>
      </c>
      <c r="AE727" s="83"/>
      <c r="AF727" s="104">
        <v>1</v>
      </c>
      <c r="AG727" s="104">
        <v>1</v>
      </c>
      <c r="AH727" s="80"/>
      <c r="AI727" s="62"/>
      <c r="AJ727" s="50"/>
      <c r="AK727" s="50"/>
      <c r="AL727" s="50"/>
    </row>
    <row r="728" spans="1:38" hidden="1" outlineLevel="2" x14ac:dyDescent="0.25">
      <c r="A728" s="50"/>
      <c r="B728" s="59"/>
      <c r="C728" s="52">
        <f t="shared" si="108"/>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2497</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2498</v>
      </c>
      <c r="AE731" s="83"/>
      <c r="AF731" s="104">
        <v>1</v>
      </c>
      <c r="AG731" s="104">
        <v>1</v>
      </c>
      <c r="AH731" s="80"/>
      <c r="AI731" s="62"/>
      <c r="AJ731" s="50"/>
      <c r="AK731" s="50"/>
      <c r="AL731" s="50"/>
    </row>
    <row r="732" spans="1:38" hidden="1" outlineLevel="2" x14ac:dyDescent="0.25">
      <c r="A732" s="50"/>
      <c r="B732" s="59"/>
      <c r="C732" s="52">
        <f t="shared" si="108"/>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hidden="1" outlineLevel="2" x14ac:dyDescent="0.25">
      <c r="A736" s="50"/>
      <c r="B736" s="59"/>
      <c r="C736" s="52">
        <f t="shared" si="108"/>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1728</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1733</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1735</v>
      </c>
      <c r="G745" s="80"/>
      <c r="H745" s="83" t="s">
        <v>2377</v>
      </c>
      <c r="I745" s="103" t="s">
        <v>600</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2385</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1736</v>
      </c>
      <c r="G746" s="80"/>
      <c r="H746" s="83" t="s">
        <v>2378</v>
      </c>
      <c r="I746" s="103" t="s">
        <v>600</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1737</v>
      </c>
      <c r="G747" s="80"/>
      <c r="H747" s="83" t="s">
        <v>2379</v>
      </c>
      <c r="I747" s="103" t="s">
        <v>600</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hidden="1"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hidden="1"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2381</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1782</v>
      </c>
      <c r="G776" s="80"/>
      <c r="H776" s="83" t="s">
        <v>2384</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hidden="1"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hidden="1"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hidden="1"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2361</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2030</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2031</v>
      </c>
      <c r="G981" s="80"/>
      <c r="H981" s="83" t="s">
        <v>2032</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2382</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1453</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1460</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2161</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2240</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0" t="s">
        <v>2505</v>
      </c>
      <c r="K18" s="426"/>
      <c r="L18" s="426"/>
      <c r="M18" s="426"/>
      <c r="N18" s="426"/>
      <c r="O18" s="426"/>
      <c r="P18" s="426"/>
      <c r="Q18" s="426"/>
      <c r="R18" s="426"/>
      <c r="S18" s="426"/>
      <c r="T18" s="426"/>
      <c r="U18" s="426"/>
      <c r="V18" s="426"/>
      <c r="W18" s="426"/>
      <c r="X18" s="426"/>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7" t="s">
        <v>2506</v>
      </c>
      <c r="K21" s="428"/>
      <c r="L21" s="428"/>
      <c r="M21" s="428"/>
      <c r="N21" s="428"/>
      <c r="O21" s="428"/>
      <c r="P21" s="428"/>
      <c r="Q21" s="428"/>
      <c r="R21" s="428"/>
      <c r="S21" s="428"/>
      <c r="T21" s="428"/>
      <c r="U21" s="428"/>
      <c r="V21" s="428"/>
      <c r="W21" s="428"/>
      <c r="X21" s="429"/>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2459</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2453</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2454</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2455</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2501</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2458</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2501</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2458</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2456</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2453</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2454</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2455</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2501</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2458</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2501</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2458</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2457</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2453</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2454</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2455</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2501</v>
      </c>
      <c r="I85" s="370"/>
      <c r="J85" s="370"/>
      <c r="K85" s="371">
        <v>-200</v>
      </c>
      <c r="L85" s="371"/>
      <c r="M85" s="371"/>
      <c r="N85" s="371"/>
      <c r="O85" s="370"/>
      <c r="P85" s="370"/>
      <c r="Q85" s="370"/>
      <c r="R85" s="104" t="s">
        <v>2502</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2458</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2504</v>
      </c>
      <c r="I87" s="370"/>
      <c r="J87" s="370"/>
      <c r="K87" s="371">
        <v>-100</v>
      </c>
      <c r="L87" s="371"/>
      <c r="M87" s="371"/>
      <c r="N87" s="371"/>
      <c r="O87" s="370"/>
      <c r="P87" s="370"/>
      <c r="Q87" s="370"/>
      <c r="R87" s="104" t="s">
        <v>2503</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2458</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2453</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2454</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2455</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2501</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2455</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2504</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2458</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2453</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2454</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2455</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2501</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2455</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2504</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2458</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2453</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2454</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2455</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2501</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2455</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2504</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2458</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2453</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2454</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2455</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2501</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2455</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2504</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2458</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2453</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2454</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2455</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2501</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2455</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2504</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2458</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2453</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2454</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2455</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2501</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2455</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2504</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2458</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2021-06-30T09:55:56Z</dcterms:modified>
</cp:coreProperties>
</file>